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5.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11.xml" ContentType="application/vnd.openxmlformats-officedocument.spreadsheetml.revisionLog+xml"/>
  <Override PartName="/xl/revisions/revisionLog3.xml" ContentType="application/vnd.openxmlformats-officedocument.spreadsheetml.revisionLog+xml"/>
  <Override PartName="/xl/revisions/revisionLog111.xml" ContentType="application/vnd.openxmlformats-officedocument.spreadsheetml.revisionLog+xml"/>
  <Override PartName="/xl/revisions/revisionLog1111.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firstSheet="1" activeTab="1"/>
  </bookViews>
  <sheets>
    <sheet name="List1" sheetId="1" state="hidden" r:id="rId1"/>
    <sheet name="A" sheetId="2" r:id="rId2"/>
    <sheet name="B" sheetId="3" r:id="rId3"/>
    <sheet name="C" sheetId="4" r:id="rId4"/>
    <sheet name="D" sheetId="5" r:id="rId5"/>
    <sheet name="KALKULAČNÍ VZOREC " sheetId="6" state="hidden" r:id="rId6"/>
    <sheet name="JC" sheetId="7" state="hidden" r:id="rId7"/>
    <sheet name="Harmonogram" sheetId="8" state="hidden" r:id="rId8"/>
    <sheet name="Struktura" sheetId="9" state="hidden" r:id="rId9"/>
    <sheet name="List2" sheetId="10" state="hidden" r:id="rId10"/>
    <sheet name="List3" sheetId="11" state="hidden" r:id="rId11"/>
    <sheet name="List4" sheetId="12" r:id="rId12"/>
  </sheets>
  <definedNames>
    <definedName name="_xlnm.Print_Area" localSheetId="1">A!$A$1:$L$121</definedName>
    <definedName name="_xlnm.Print_Area" localSheetId="2">B!$A$1:$G$51</definedName>
    <definedName name="_xlnm.Print_Area" localSheetId="3">'C'!$A$1:$G$74</definedName>
    <definedName name="_xlnm.Print_Area" localSheetId="4">D!$A$1:$I$34</definedName>
    <definedName name="_xlnm.Print_Area" localSheetId="5">'KALKULAČNÍ VZOREC '!$A$1:$AP$174</definedName>
    <definedName name="Z_A5123CC1_91DF_4362_91F0_4E2B4DA6E926_.wvu.Cols" localSheetId="5" hidden="1">'KALKULAČNÍ VZOREC '!$J:$P,'KALKULAČNÍ VZOREC '!$S:$X,'KALKULAČNÍ VZOREC '!$AE:$AF,'KALKULAČNÍ VZOREC '!$AI:$AJ</definedName>
    <definedName name="Z_A5123CC1_91DF_4362_91F0_4E2B4DA6E926_.wvu.PrintArea" localSheetId="1" hidden="1">A!$A$1:$L$121</definedName>
    <definedName name="Z_A5123CC1_91DF_4362_91F0_4E2B4DA6E926_.wvu.PrintArea" localSheetId="2" hidden="1">B!$A$1:$G$51</definedName>
    <definedName name="Z_A5123CC1_91DF_4362_91F0_4E2B4DA6E926_.wvu.PrintArea" localSheetId="3" hidden="1">'C'!$A$1:$G$74</definedName>
    <definedName name="Z_A5123CC1_91DF_4362_91F0_4E2B4DA6E926_.wvu.PrintArea" localSheetId="4" hidden="1">D!$A$1:$I$34</definedName>
    <definedName name="Z_A5123CC1_91DF_4362_91F0_4E2B4DA6E926_.wvu.PrintArea" localSheetId="5" hidden="1">'KALKULAČNÍ VZOREC '!$A$1:$AP$174</definedName>
    <definedName name="Z_A5123CC1_91DF_4362_91F0_4E2B4DA6E926_.wvu.Rows" localSheetId="5" hidden="1">'KALKULAČNÍ VZOREC '!$103:$111,'KALKULAČNÍ VZOREC '!$127:$128,'KALKULAČNÍ VZOREC '!$132:$144,'KALKULAČNÍ VZOREC '!$148:$150</definedName>
    <definedName name="Z_A90EB146_934F_4380_B9A8_238252923F3E_.wvu.Cols" localSheetId="5" hidden="1">'KALKULAČNÍ VZOREC '!$J:$P,'KALKULAČNÍ VZOREC '!$S:$X,'KALKULAČNÍ VZOREC '!$AE:$AF,'KALKULAČNÍ VZOREC '!$AI:$AJ</definedName>
    <definedName name="Z_A90EB146_934F_4380_B9A8_238252923F3E_.wvu.PrintArea" localSheetId="1" hidden="1">A!$A$1:$L$121</definedName>
    <definedName name="Z_A90EB146_934F_4380_B9A8_238252923F3E_.wvu.PrintArea" localSheetId="2" hidden="1">B!$A$1:$G$51</definedName>
    <definedName name="Z_A90EB146_934F_4380_B9A8_238252923F3E_.wvu.PrintArea" localSheetId="3" hidden="1">'C'!$A$1:$G$74</definedName>
    <definedName name="Z_A90EB146_934F_4380_B9A8_238252923F3E_.wvu.PrintArea" localSheetId="4" hidden="1">D!$A$1:$I$34</definedName>
    <definedName name="Z_A90EB146_934F_4380_B9A8_238252923F3E_.wvu.PrintArea" localSheetId="5" hidden="1">'KALKULAČNÍ VZOREC '!$A$1:$AP$174</definedName>
    <definedName name="Z_A90EB146_934F_4380_B9A8_238252923F3E_.wvu.Rows" localSheetId="5" hidden="1">'KALKULAČNÍ VZOREC '!$103:$111,'KALKULAČNÍ VZOREC '!$127:$128,'KALKULAČNÍ VZOREC '!$132:$144,'KALKULAČNÍ VZOREC '!$148:$150</definedName>
    <definedName name="Z_F33CC29D_51CA_434B_A83C_039D366B8F3C_.wvu.Cols" localSheetId="5" hidden="1">'KALKULAČNÍ VZOREC '!$J:$P,'KALKULAČNÍ VZOREC '!$S:$X,'KALKULAČNÍ VZOREC '!$AE:$AF,'KALKULAČNÍ VZOREC '!$AI:$AJ</definedName>
    <definedName name="Z_F33CC29D_51CA_434B_A83C_039D366B8F3C_.wvu.PrintArea" localSheetId="1" hidden="1">A!$A$1:$L$121</definedName>
    <definedName name="Z_F33CC29D_51CA_434B_A83C_039D366B8F3C_.wvu.PrintArea" localSheetId="2" hidden="1">B!$A$1:$G$51</definedName>
    <definedName name="Z_F33CC29D_51CA_434B_A83C_039D366B8F3C_.wvu.PrintArea" localSheetId="3" hidden="1">'C'!$A$1:$G$74</definedName>
    <definedName name="Z_F33CC29D_51CA_434B_A83C_039D366B8F3C_.wvu.PrintArea" localSheetId="4" hidden="1">D!$A$1:$I$34</definedName>
    <definedName name="Z_F33CC29D_51CA_434B_A83C_039D366B8F3C_.wvu.PrintArea" localSheetId="5" hidden="1">'KALKULAČNÍ VZOREC '!$A$1:$AP$174</definedName>
    <definedName name="Z_F33CC29D_51CA_434B_A83C_039D366B8F3C_.wvu.Rows" localSheetId="5" hidden="1">'KALKULAČNÍ VZOREC '!$103:$111,'KALKULAČNÍ VZOREC '!$127:$128,'KALKULAČNÍ VZOREC '!$132:$144,'KALKULAČNÍ VZOREC '!$148:$150</definedName>
    <definedName name="Z_FE96AB7C_BC58_429D_A9AB_B72BF9B9D772_.wvu.Cols" localSheetId="5" hidden="1">'KALKULAČNÍ VZOREC '!$J:$P,'KALKULAČNÍ VZOREC '!$S:$X,'KALKULAČNÍ VZOREC '!$AE:$AF,'KALKULAČNÍ VZOREC '!$AI:$AJ</definedName>
    <definedName name="Z_FE96AB7C_BC58_429D_A9AB_B72BF9B9D772_.wvu.PrintArea" localSheetId="1" hidden="1">A!$A$1:$L$121</definedName>
    <definedName name="Z_FE96AB7C_BC58_429D_A9AB_B72BF9B9D772_.wvu.PrintArea" localSheetId="2" hidden="1">B!$A$1:$G$51</definedName>
    <definedName name="Z_FE96AB7C_BC58_429D_A9AB_B72BF9B9D772_.wvu.PrintArea" localSheetId="3" hidden="1">'C'!$A$1:$G$74</definedName>
    <definedName name="Z_FE96AB7C_BC58_429D_A9AB_B72BF9B9D772_.wvu.PrintArea" localSheetId="4" hidden="1">D!$A$1:$I$34</definedName>
    <definedName name="Z_FE96AB7C_BC58_429D_A9AB_B72BF9B9D772_.wvu.PrintArea" localSheetId="5" hidden="1">'KALKULAČNÍ VZOREC '!$A$1:$AP$174</definedName>
    <definedName name="Z_FE96AB7C_BC58_429D_A9AB_B72BF9B9D772_.wvu.Rows" localSheetId="5" hidden="1">'KALKULAČNÍ VZOREC '!$103:$111,'KALKULAČNÍ VZOREC '!$127:$128,'KALKULAČNÍ VZOREC '!$132:$144,'KALKULAČNÍ VZOREC '!$148:$150</definedName>
  </definedNames>
  <calcPr calcId="145621"/>
  <customWorkbookViews>
    <customWorkbookView name="Myška Ondřej – osobní zobrazení" guid="{FE96AB7C-BC58-429D-A9AB-B72BF9B9D772}" mergeInterval="0" personalView="1" maximized="1" windowWidth="1676" windowHeight="785" activeSheetId="2"/>
    <customWorkbookView name="Horský Petr – osobní zobrazení" guid="{A5123CC1-91DF-4362-91F0-4E2B4DA6E926}" mergeInterval="0" personalView="1" maximized="1" windowWidth="1916" windowHeight="800" activeSheetId="2" showComments="commIndAndComment"/>
    <customWorkbookView name="Jirka - vlastní zobrazení" guid="{A90EB146-934F-4380-B9A8-238252923F3E}" mergeInterval="0" personalView="1" maximized="1" xWindow="1" yWindow="1" windowWidth="1916" windowHeight="959" activeSheetId="4"/>
    <customWorkbookView name="juraskova – osobní zobrazení" guid="{F33CC29D-51CA-434B-A83C-039D366B8F3C}" mergeInterval="0" personalView="1" maximized="1" windowWidth="1676" windowHeight="825" activeSheetId="2" showComments="commIndAndComment"/>
  </customWorkbookViews>
</workbook>
</file>

<file path=xl/calcChain.xml><?xml version="1.0" encoding="utf-8"?>
<calcChain xmlns="http://schemas.openxmlformats.org/spreadsheetml/2006/main">
  <c r="K27" i="2" l="1"/>
  <c r="J27" i="2"/>
  <c r="I27" i="2"/>
  <c r="H27" i="2"/>
  <c r="G27" i="2"/>
  <c r="F27" i="2"/>
  <c r="E7" i="12"/>
  <c r="F7" i="12"/>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B4" i="12"/>
  <c r="C4" i="12"/>
  <c r="K60" i="2"/>
  <c r="J60" i="2"/>
  <c r="I60" i="2"/>
  <c r="H60" i="2"/>
  <c r="G60" i="2"/>
  <c r="K13" i="2"/>
  <c r="J13" i="2"/>
  <c r="H13" i="2"/>
  <c r="K18" i="2"/>
  <c r="J18" i="2"/>
  <c r="K69" i="2"/>
  <c r="K82" i="2"/>
  <c r="J69" i="2"/>
  <c r="J82" i="2"/>
  <c r="I69" i="2"/>
  <c r="I82" i="2"/>
  <c r="H69" i="2"/>
  <c r="H82" i="2"/>
  <c r="G69" i="2"/>
  <c r="G82" i="2"/>
  <c r="K68" i="2"/>
  <c r="J68" i="2"/>
  <c r="H68" i="2"/>
  <c r="G68" i="2"/>
  <c r="K80" i="2"/>
  <c r="J80" i="2"/>
  <c r="H80" i="2"/>
  <c r="G80" i="2"/>
  <c r="K77" i="2"/>
  <c r="J77" i="2"/>
  <c r="H77" i="2"/>
  <c r="G77" i="2"/>
  <c r="K23" i="2"/>
  <c r="J23" i="2"/>
  <c r="H23" i="2"/>
  <c r="G23" i="2"/>
  <c r="K17" i="2"/>
  <c r="H16" i="2"/>
  <c r="G14" i="2"/>
  <c r="G15" i="2"/>
  <c r="G16" i="2" s="1"/>
  <c r="G13" i="2"/>
  <c r="F6" i="2"/>
  <c r="F69" i="2"/>
  <c r="F5" i="2"/>
  <c r="F68" i="2"/>
  <c r="G8" i="3"/>
  <c r="G7" i="3"/>
  <c r="J17" i="2"/>
  <c r="I16" i="2"/>
  <c r="I17" i="2" s="1"/>
  <c r="AJ126" i="6"/>
  <c r="AI126" i="6"/>
  <c r="AF126" i="6"/>
  <c r="AE126" i="6"/>
  <c r="AB126" i="6"/>
  <c r="AA126" i="6"/>
  <c r="V126" i="6"/>
  <c r="U126" i="6"/>
  <c r="T126" i="6"/>
  <c r="N126" i="6"/>
  <c r="M126" i="6"/>
  <c r="L126" i="6"/>
  <c r="AK9" i="6"/>
  <c r="AK113" i="6"/>
  <c r="AK8" i="6"/>
  <c r="AK15" i="6"/>
  <c r="AG9" i="6"/>
  <c r="AG113" i="6"/>
  <c r="AG8" i="6"/>
  <c r="AG15" i="6"/>
  <c r="AC8" i="6"/>
  <c r="AC9" i="6"/>
  <c r="AC97" i="6" s="1"/>
  <c r="AC98" i="6" s="1"/>
  <c r="Y9" i="6"/>
  <c r="Y113" i="6" s="1"/>
  <c r="Y8" i="6"/>
  <c r="Y34" i="6" s="1"/>
  <c r="Y35" i="6" s="1"/>
  <c r="N8" i="6"/>
  <c r="Q8" i="6" s="1"/>
  <c r="K105" i="6"/>
  <c r="K35" i="6"/>
  <c r="H9" i="6"/>
  <c r="H113" i="6"/>
  <c r="N9" i="6"/>
  <c r="Q9" i="6"/>
  <c r="Q113" i="6" s="1"/>
  <c r="Q150" i="6" s="1"/>
  <c r="H8" i="6"/>
  <c r="H21" i="6" s="1"/>
  <c r="AC112" i="6"/>
  <c r="I5" i="2"/>
  <c r="I23" i="2" s="1"/>
  <c r="AC32" i="6"/>
  <c r="AG97" i="6"/>
  <c r="AK112" i="6"/>
  <c r="AK97" i="6"/>
  <c r="AC113" i="6"/>
  <c r="H112" i="6"/>
  <c r="AG112" i="6"/>
  <c r="AC23" i="6"/>
  <c r="AG34" i="6"/>
  <c r="AK34" i="6"/>
  <c r="Y15" i="6"/>
  <c r="AC15" i="6"/>
  <c r="AK25" i="6"/>
  <c r="AL9" i="6"/>
  <c r="I13" i="2"/>
  <c r="I68" i="2"/>
  <c r="I80" i="2" s="1"/>
  <c r="J18" i="9"/>
  <c r="E17" i="9"/>
  <c r="D17" i="9"/>
  <c r="B18" i="9" s="1"/>
  <c r="C17" i="9"/>
  <c r="B17" i="9"/>
  <c r="R16" i="9"/>
  <c r="M16" i="9"/>
  <c r="I16" i="9"/>
  <c r="R15" i="9"/>
  <c r="M15" i="9"/>
  <c r="I15" i="9"/>
  <c r="R14" i="9"/>
  <c r="O14" i="9"/>
  <c r="G14" i="9" s="1"/>
  <c r="M14" i="9"/>
  <c r="H14" i="9"/>
  <c r="F14" i="9"/>
  <c r="R13" i="9"/>
  <c r="M13" i="9"/>
  <c r="I13" i="9"/>
  <c r="R12" i="9"/>
  <c r="O12" i="9"/>
  <c r="G12" i="9"/>
  <c r="M12" i="9"/>
  <c r="H12" i="9"/>
  <c r="F12" i="9"/>
  <c r="R11" i="9"/>
  <c r="O11" i="9"/>
  <c r="G11" i="9"/>
  <c r="M11" i="9"/>
  <c r="H11" i="9"/>
  <c r="H17" i="9" s="1"/>
  <c r="F11" i="9"/>
  <c r="R10" i="9"/>
  <c r="M10" i="9"/>
  <c r="I10" i="9"/>
  <c r="R9" i="9"/>
  <c r="O9" i="9"/>
  <c r="G9" i="9" s="1"/>
  <c r="M9" i="9"/>
  <c r="H9" i="9"/>
  <c r="F9" i="9"/>
  <c r="R8" i="9"/>
  <c r="O8" i="9"/>
  <c r="G8" i="9" s="1"/>
  <c r="M8" i="9"/>
  <c r="H8" i="9"/>
  <c r="F8" i="9"/>
  <c r="R7" i="9"/>
  <c r="O7" i="9"/>
  <c r="G7" i="9" s="1"/>
  <c r="M7" i="9"/>
  <c r="M17" i="9" s="1"/>
  <c r="H7" i="9"/>
  <c r="F7" i="9"/>
  <c r="R6" i="9"/>
  <c r="O6" i="9"/>
  <c r="G6" i="9" s="1"/>
  <c r="G17" i="9" s="1"/>
  <c r="M6" i="9"/>
  <c r="H6" i="9"/>
  <c r="F6" i="9"/>
  <c r="F17" i="9" s="1"/>
  <c r="R5" i="9"/>
  <c r="M5" i="9"/>
  <c r="I5" i="9"/>
  <c r="R4" i="9"/>
  <c r="M4" i="9"/>
  <c r="I4" i="9"/>
  <c r="S18" i="8"/>
  <c r="R18" i="8"/>
  <c r="Q18" i="8"/>
  <c r="P18" i="8"/>
  <c r="O18" i="8"/>
  <c r="N18" i="8"/>
  <c r="M18" i="8"/>
  <c r="L18" i="8"/>
  <c r="K18" i="8"/>
  <c r="J18" i="8"/>
  <c r="I18" i="8"/>
  <c r="H18" i="8"/>
  <c r="G18" i="8"/>
  <c r="F18" i="8"/>
  <c r="F19" i="8" s="1"/>
  <c r="E18" i="8"/>
  <c r="D18" i="8"/>
  <c r="C18" i="8"/>
  <c r="B18" i="8"/>
  <c r="T18" i="8" s="1"/>
  <c r="U17" i="8"/>
  <c r="T17" i="8"/>
  <c r="U16" i="8"/>
  <c r="T16" i="8"/>
  <c r="V16" i="8" s="1"/>
  <c r="U15" i="8"/>
  <c r="T15" i="8"/>
  <c r="U14" i="8"/>
  <c r="T14" i="8"/>
  <c r="V14" i="8" s="1"/>
  <c r="U13" i="8"/>
  <c r="T13" i="8"/>
  <c r="V13" i="8" s="1"/>
  <c r="U12" i="8"/>
  <c r="T12" i="8"/>
  <c r="U11" i="8"/>
  <c r="T11" i="8"/>
  <c r="U10" i="8"/>
  <c r="T10" i="8"/>
  <c r="V10" i="8" s="1"/>
  <c r="U9" i="8"/>
  <c r="T9" i="8"/>
  <c r="V9" i="8" s="1"/>
  <c r="U8" i="8"/>
  <c r="T8" i="8"/>
  <c r="V8" i="8" s="1"/>
  <c r="U7" i="8"/>
  <c r="T7" i="8"/>
  <c r="U6" i="8"/>
  <c r="T6" i="8"/>
  <c r="V6" i="8" s="1"/>
  <c r="A6" i="8"/>
  <c r="A7" i="8"/>
  <c r="A8" i="8" s="1"/>
  <c r="A9" i="8" s="1"/>
  <c r="A10" i="8" s="1"/>
  <c r="A11" i="8" s="1"/>
  <c r="A12" i="8" s="1"/>
  <c r="A13" i="8" s="1"/>
  <c r="A14" i="8" s="1"/>
  <c r="A15" i="8" s="1"/>
  <c r="U5" i="8"/>
  <c r="T5" i="8"/>
  <c r="V5" i="8" s="1"/>
  <c r="V12" i="8"/>
  <c r="V7" i="8"/>
  <c r="V15" i="8"/>
  <c r="V11" i="8"/>
  <c r="I77" i="2"/>
  <c r="B20" i="8"/>
  <c r="I17" i="9"/>
  <c r="AG149" i="6"/>
  <c r="AG148" i="6"/>
  <c r="AC149" i="6"/>
  <c r="AC148" i="6"/>
  <c r="Y149" i="6"/>
  <c r="Y148" i="6"/>
  <c r="Q149" i="6"/>
  <c r="Q148" i="6"/>
  <c r="H149" i="6"/>
  <c r="H148" i="6"/>
  <c r="AK148" i="6"/>
  <c r="AK149" i="6"/>
  <c r="H150" i="6"/>
  <c r="AJ147" i="6"/>
  <c r="AI147" i="6"/>
  <c r="AF147" i="6"/>
  <c r="AE147" i="6"/>
  <c r="AB147" i="6"/>
  <c r="AA147" i="6"/>
  <c r="V147" i="6"/>
  <c r="U147" i="6"/>
  <c r="T147" i="6"/>
  <c r="N147" i="6"/>
  <c r="M147" i="6"/>
  <c r="L147" i="6"/>
  <c r="L131" i="6"/>
  <c r="M131" i="6"/>
  <c r="N131" i="6"/>
  <c r="T131" i="6"/>
  <c r="U131" i="6"/>
  <c r="V131" i="6"/>
  <c r="AA131" i="6"/>
  <c r="AB131" i="6"/>
  <c r="AE131" i="6"/>
  <c r="AF131" i="6"/>
  <c r="AI131" i="6"/>
  <c r="AJ131" i="6"/>
  <c r="H102" i="6"/>
  <c r="AK98" i="6"/>
  <c r="AG98" i="6"/>
  <c r="H98" i="6"/>
  <c r="AK87" i="6"/>
  <c r="AK145" i="6" s="1"/>
  <c r="AK147" i="6" s="1"/>
  <c r="AN147" i="6" s="1"/>
  <c r="AO147" i="6" s="1"/>
  <c r="AP147" i="6" s="1"/>
  <c r="AG87" i="6"/>
  <c r="AG145" i="6"/>
  <c r="AC87" i="6"/>
  <c r="AC145" i="6" s="1"/>
  <c r="AC147" i="6" s="1"/>
  <c r="Y87" i="6"/>
  <c r="Y145" i="6"/>
  <c r="Q87" i="6"/>
  <c r="Q145" i="6" s="1"/>
  <c r="Q147" i="6" s="1"/>
  <c r="H87" i="6"/>
  <c r="H145" i="6"/>
  <c r="AK74" i="6"/>
  <c r="AK129" i="6" s="1"/>
  <c r="AK131" i="6" s="1"/>
  <c r="AG74" i="6"/>
  <c r="AG129" i="6"/>
  <c r="AC74" i="6"/>
  <c r="AC129" i="6" s="1"/>
  <c r="AC131" i="6" s="1"/>
  <c r="Y74" i="6"/>
  <c r="Y129" i="6"/>
  <c r="Q74" i="6"/>
  <c r="Q129" i="6" s="1"/>
  <c r="Q131" i="6" s="1"/>
  <c r="H74" i="6"/>
  <c r="H129" i="6"/>
  <c r="H131" i="6" s="1"/>
  <c r="AK35" i="6"/>
  <c r="AG35" i="6"/>
  <c r="AC35" i="6"/>
  <c r="H35" i="6"/>
  <c r="AK26" i="6"/>
  <c r="AJ105" i="6"/>
  <c r="AI105" i="6"/>
  <c r="AF105" i="6"/>
  <c r="AE105" i="6"/>
  <c r="AB105" i="6"/>
  <c r="AA105" i="6"/>
  <c r="X105" i="6"/>
  <c r="W105" i="6"/>
  <c r="V105" i="6"/>
  <c r="U105" i="6"/>
  <c r="T105" i="6"/>
  <c r="O105" i="6"/>
  <c r="AO105" i="6" s="1"/>
  <c r="N105" i="6"/>
  <c r="M105" i="6"/>
  <c r="L105" i="6"/>
  <c r="H105" i="6"/>
  <c r="AN105" i="6" s="1"/>
  <c r="AP105" i="6" s="1"/>
  <c r="AN103" i="6"/>
  <c r="AK17" i="6"/>
  <c r="AK7" i="6"/>
  <c r="AG7" i="6"/>
  <c r="AC7" i="6"/>
  <c r="Y17" i="6"/>
  <c r="Q7" i="6"/>
  <c r="H125" i="6"/>
  <c r="H126" i="6" s="1"/>
  <c r="H156" i="6"/>
  <c r="Q102" i="6"/>
  <c r="H155" i="6"/>
  <c r="H147" i="6"/>
  <c r="AC150" i="6"/>
  <c r="AG150" i="6"/>
  <c r="AC17" i="6"/>
  <c r="AN87" i="6"/>
  <c r="AO87" i="6"/>
  <c r="AP87" i="6"/>
  <c r="AN74" i="6"/>
  <c r="AO74" i="6" s="1"/>
  <c r="AP74" i="6" s="1"/>
  <c r="J87" i="6"/>
  <c r="J74" i="6"/>
  <c r="J35" i="6"/>
  <c r="AK122" i="6"/>
  <c r="AK120" i="6"/>
  <c r="AK118" i="6"/>
  <c r="AC118" i="6"/>
  <c r="AC122" i="6"/>
  <c r="AC120" i="6"/>
  <c r="Y102" i="6"/>
  <c r="Q155" i="6"/>
  <c r="AK125" i="6"/>
  <c r="AC125" i="6"/>
  <c r="AC26" i="6"/>
  <c r="AC102" i="6"/>
  <c r="AC126" i="6" s="1"/>
  <c r="Y155" i="6"/>
  <c r="Y131" i="6"/>
  <c r="Y147" i="6"/>
  <c r="X98" i="6"/>
  <c r="W98" i="6"/>
  <c r="X87" i="6"/>
  <c r="W87" i="6"/>
  <c r="X74" i="6"/>
  <c r="W74" i="6"/>
  <c r="O87" i="6"/>
  <c r="AJ155" i="6"/>
  <c r="AI155" i="6"/>
  <c r="AJ144" i="6"/>
  <c r="AI144" i="6"/>
  <c r="AJ141" i="6"/>
  <c r="AI141" i="6"/>
  <c r="AJ138" i="6"/>
  <c r="AI138" i="6"/>
  <c r="AJ135" i="6"/>
  <c r="AI135" i="6"/>
  <c r="AI132" i="6"/>
  <c r="AJ132" i="6"/>
  <c r="AI112" i="6"/>
  <c r="AI156" i="6" s="1"/>
  <c r="AI106" i="6"/>
  <c r="AI108" i="6"/>
  <c r="AF155" i="6"/>
  <c r="AF144" i="6"/>
  <c r="AF141" i="6"/>
  <c r="AF138" i="6"/>
  <c r="AF135" i="6"/>
  <c r="AE155" i="6"/>
  <c r="AE144" i="6"/>
  <c r="AE141" i="6"/>
  <c r="AE138" i="6"/>
  <c r="AE135" i="6"/>
  <c r="AE132" i="6"/>
  <c r="AF132" i="6"/>
  <c r="AE106" i="6"/>
  <c r="AE108" i="6" s="1"/>
  <c r="T155" i="6"/>
  <c r="T144" i="6"/>
  <c r="T141" i="6"/>
  <c r="T138" i="6"/>
  <c r="T135" i="6"/>
  <c r="T132" i="6"/>
  <c r="T112" i="6"/>
  <c r="T156" i="6" s="1"/>
  <c r="T106" i="6"/>
  <c r="T108" i="6"/>
  <c r="T98" i="6"/>
  <c r="T87" i="6"/>
  <c r="T74" i="6"/>
  <c r="V74" i="6"/>
  <c r="U74" i="6"/>
  <c r="O74" i="6"/>
  <c r="N74" i="6"/>
  <c r="M74" i="6"/>
  <c r="L74" i="6"/>
  <c r="O35" i="6"/>
  <c r="N155" i="6"/>
  <c r="N144" i="6"/>
  <c r="N141" i="6"/>
  <c r="N138" i="6"/>
  <c r="N135" i="6"/>
  <c r="N98" i="6"/>
  <c r="N87" i="6"/>
  <c r="N35" i="6"/>
  <c r="M155" i="6"/>
  <c r="M144" i="6"/>
  <c r="M141" i="6"/>
  <c r="M138" i="6"/>
  <c r="M135" i="6"/>
  <c r="M132" i="6"/>
  <c r="M106" i="6"/>
  <c r="M108" i="6" s="1"/>
  <c r="M98" i="6"/>
  <c r="M87" i="6"/>
  <c r="M112" i="6"/>
  <c r="M156" i="6" s="1"/>
  <c r="AG102" i="6"/>
  <c r="AG147" i="6" s="1"/>
  <c r="AC155" i="6"/>
  <c r="AC156" i="6"/>
  <c r="AE112" i="6"/>
  <c r="AF112" i="6" s="1"/>
  <c r="T109" i="6"/>
  <c r="T111" i="6" s="1"/>
  <c r="O98" i="6"/>
  <c r="AF106" i="6"/>
  <c r="AF108" i="6" s="1"/>
  <c r="AJ106" i="6"/>
  <c r="AJ108" i="6" s="1"/>
  <c r="M109" i="6"/>
  <c r="M111" i="6" s="1"/>
  <c r="M35" i="6"/>
  <c r="AK102" i="6"/>
  <c r="AK126" i="6"/>
  <c r="AG155" i="6"/>
  <c r="AG131" i="6"/>
  <c r="AE109" i="6"/>
  <c r="AE111" i="6" s="1"/>
  <c r="AG122" i="6"/>
  <c r="AG156" i="6"/>
  <c r="AG118" i="6"/>
  <c r="AG120" i="6"/>
  <c r="AK155" i="6"/>
  <c r="AN155" i="6"/>
  <c r="AK156" i="6"/>
  <c r="AG125" i="6"/>
  <c r="AG17" i="6"/>
  <c r="L155" i="6"/>
  <c r="AB155" i="6"/>
  <c r="AA155" i="6"/>
  <c r="V155" i="6"/>
  <c r="U155" i="6"/>
  <c r="AB144" i="6"/>
  <c r="AA144" i="6"/>
  <c r="V144" i="6"/>
  <c r="U144" i="6"/>
  <c r="L144" i="6"/>
  <c r="AN144" i="6" s="1"/>
  <c r="AP144" i="6" s="1"/>
  <c r="H144" i="6"/>
  <c r="AB141" i="6"/>
  <c r="AA141" i="6"/>
  <c r="V141" i="6"/>
  <c r="U141" i="6"/>
  <c r="L141" i="6"/>
  <c r="H141" i="6"/>
  <c r="AN141" i="6" s="1"/>
  <c r="AP141" i="6" s="1"/>
  <c r="AB138" i="6"/>
  <c r="AA138" i="6"/>
  <c r="V138" i="6"/>
  <c r="U138" i="6"/>
  <c r="L138" i="6"/>
  <c r="AN138" i="6" s="1"/>
  <c r="AP138" i="6" s="1"/>
  <c r="H138" i="6"/>
  <c r="U135" i="6"/>
  <c r="AB135" i="6"/>
  <c r="AA135" i="6"/>
  <c r="V135" i="6"/>
  <c r="L135" i="6"/>
  <c r="H135" i="6"/>
  <c r="AN135" i="6" s="1"/>
  <c r="AP135" i="6" s="1"/>
  <c r="AG126" i="6"/>
  <c r="AO155" i="6"/>
  <c r="AP155" i="6" s="1"/>
  <c r="V98" i="6"/>
  <c r="U98" i="6"/>
  <c r="L98" i="6"/>
  <c r="V87" i="6"/>
  <c r="U87" i="6"/>
  <c r="L87" i="6"/>
  <c r="H106" i="6"/>
  <c r="H132" i="6"/>
  <c r="L132" i="6"/>
  <c r="N132" i="6" s="1"/>
  <c r="L35" i="6"/>
  <c r="L112" i="6"/>
  <c r="L156" i="6" s="1"/>
  <c r="L106" i="6"/>
  <c r="N106" i="6"/>
  <c r="N108" i="6" s="1"/>
  <c r="H108" i="6"/>
  <c r="H109" i="6"/>
  <c r="H111" i="6"/>
  <c r="N112" i="6"/>
  <c r="N156" i="6" s="1"/>
  <c r="U106" i="6"/>
  <c r="V106" i="6" s="1"/>
  <c r="L108" i="6"/>
  <c r="AN108" i="6"/>
  <c r="AP108" i="6"/>
  <c r="AF156" i="6" l="1"/>
  <c r="AF109" i="6"/>
  <c r="AF111" i="6" s="1"/>
  <c r="V108" i="6"/>
  <c r="AA106" i="6"/>
  <c r="Q112" i="6"/>
  <c r="Q34" i="6"/>
  <c r="Q35" i="6" s="1"/>
  <c r="AG23" i="6"/>
  <c r="Q15" i="6"/>
  <c r="Q17" i="6" s="1"/>
  <c r="F18" i="9"/>
  <c r="H26" i="6"/>
  <c r="Q21" i="6"/>
  <c r="AN35" i="6"/>
  <c r="AO35" i="6" s="1"/>
  <c r="AP35" i="6" s="1"/>
  <c r="AL113" i="6"/>
  <c r="Y150" i="6"/>
  <c r="AN131" i="6"/>
  <c r="AO131" i="6" s="1"/>
  <c r="AP131" i="6" s="1"/>
  <c r="N109" i="6"/>
  <c r="N111" i="6" s="1"/>
  <c r="U108" i="6"/>
  <c r="U112" i="6"/>
  <c r="L109" i="6"/>
  <c r="L111" i="6" s="1"/>
  <c r="AN111" i="6" s="1"/>
  <c r="AP111" i="6" s="1"/>
  <c r="AE156" i="6"/>
  <c r="AJ112" i="6"/>
  <c r="AI109" i="6"/>
  <c r="AI111" i="6" s="1"/>
  <c r="Q97" i="6"/>
  <c r="Q98" i="6" s="1"/>
  <c r="U132" i="6"/>
  <c r="V132" i="6" s="1"/>
  <c r="AA132" i="6" s="1"/>
  <c r="AB132" i="6" s="1"/>
  <c r="U18" i="8"/>
  <c r="V18" i="8" s="1"/>
  <c r="AL8" i="6"/>
  <c r="Y23" i="6"/>
  <c r="Y26" i="6" s="1"/>
  <c r="Y97" i="6"/>
  <c r="Y98" i="6" s="1"/>
  <c r="AN98" i="6" s="1"/>
  <c r="B19" i="8"/>
  <c r="H15" i="6"/>
  <c r="H17" i="6" s="1"/>
  <c r="AN17" i="6" s="1"/>
  <c r="AO17" i="6" s="1"/>
  <c r="AP17" i="6" s="1"/>
  <c r="Y112" i="6"/>
  <c r="AO98" i="6" l="1"/>
  <c r="AA108" i="6"/>
  <c r="AB106" i="6"/>
  <c r="AB108" i="6" s="1"/>
  <c r="Q26" i="6"/>
  <c r="Q122" i="6"/>
  <c r="Q156" i="6" s="1"/>
  <c r="Q120" i="6"/>
  <c r="Q118" i="6"/>
  <c r="Q125" i="6"/>
  <c r="Q23" i="6"/>
  <c r="U156" i="6"/>
  <c r="U109" i="6"/>
  <c r="U111" i="6" s="1"/>
  <c r="V112" i="6"/>
  <c r="AJ156" i="6"/>
  <c r="AJ109" i="6"/>
  <c r="AJ111" i="6" s="1"/>
  <c r="AL112" i="6"/>
  <c r="Y120" i="6"/>
  <c r="Y118" i="6"/>
  <c r="Y125" i="6"/>
  <c r="Y122" i="6"/>
  <c r="Y156" i="6" s="1"/>
  <c r="AG25" i="6"/>
  <c r="AG26" i="6"/>
  <c r="AN156" i="6" l="1"/>
  <c r="AO156" i="6" s="1"/>
  <c r="AP156" i="6" s="1"/>
  <c r="V109" i="6"/>
  <c r="V111" i="6" s="1"/>
  <c r="V156" i="6"/>
  <c r="AA112" i="6"/>
  <c r="Q126" i="6"/>
  <c r="AP98" i="6"/>
  <c r="AN26" i="6"/>
  <c r="Y126" i="6"/>
  <c r="AN126" i="6" s="1"/>
  <c r="AO126" i="6" s="1"/>
  <c r="AP126" i="6" s="1"/>
  <c r="AO26" i="6" l="1"/>
  <c r="AN99" i="6"/>
  <c r="AN158" i="6" s="1"/>
  <c r="AA156" i="6"/>
  <c r="AA109" i="6"/>
  <c r="AA111" i="6" s="1"/>
  <c r="AB112" i="6"/>
  <c r="AB109" i="6" l="1"/>
  <c r="AB111" i="6" s="1"/>
  <c r="AB156" i="6"/>
  <c r="AP26" i="6"/>
  <c r="AP99" i="6" s="1"/>
  <c r="AP158" i="6" s="1"/>
  <c r="AO99" i="6"/>
  <c r="AO158" i="6" s="1"/>
</calcChain>
</file>

<file path=xl/sharedStrings.xml><?xml version="1.0" encoding="utf-8"?>
<sst xmlns="http://schemas.openxmlformats.org/spreadsheetml/2006/main" count="1374" uniqueCount="612">
  <si>
    <t>Kalkulační vzorec - služba ZPS</t>
  </si>
  <si>
    <t>návrh: 13.6.2014</t>
  </si>
  <si>
    <t>položka</t>
  </si>
  <si>
    <t>pro 1-20 ks</t>
  </si>
  <si>
    <t>pro 21-50 ks</t>
  </si>
  <si>
    <t>pro 51-100 ks</t>
  </si>
  <si>
    <t>pro 101-200 ks</t>
  </si>
  <si>
    <t>pro 201-400 ks</t>
  </si>
  <si>
    <t>pro více než 400 ks</t>
  </si>
  <si>
    <t>svislé dopravní značení (dodávka, instalace)- bez projektové dokumentace</t>
  </si>
  <si>
    <t>poznámka</t>
  </si>
  <si>
    <t>body k dořešení</t>
  </si>
  <si>
    <t>co zákazy zastavení ?</t>
  </si>
  <si>
    <t>vodorovné dopravní značení (dodávka, instalace)- bez projektové dokumentace :</t>
  </si>
  <si>
    <t xml:space="preserve">       -  bílá přerušovaná označující parkovací pás</t>
  </si>
  <si>
    <t xml:space="preserve">       -  modrá plná označující parkovací pás</t>
  </si>
  <si>
    <t xml:space="preserve">       -  žlutá stěrková na obrubník</t>
  </si>
  <si>
    <t>projektová dokumentace dopravního značení + projednání stanovení místní úpravy + stanovní místní úpravy (či jiného souhlasu v v rozsahu a podobě dle platené legislativy)</t>
  </si>
  <si>
    <t>pro 501-3000 stání v ucelené lokalitě</t>
  </si>
  <si>
    <t>pro 51-100 stání v ucelené lokalitě</t>
  </si>
  <si>
    <t>pro 101-500 stání v ucelené lokalitě</t>
  </si>
  <si>
    <t xml:space="preserve">       -  stání pro invalidu </t>
  </si>
  <si>
    <t>nerozlišujeme typ stání</t>
  </si>
  <si>
    <t>pro 1-5 stání v ucelené lokalitě</t>
  </si>
  <si>
    <t>pro 6-100 stání v ucelené lokalitě</t>
  </si>
  <si>
    <t>cena v Kč bez DPH</t>
  </si>
  <si>
    <t>za 1 ks</t>
  </si>
  <si>
    <t>za  1 m2</t>
  </si>
  <si>
    <t>za 1 PS</t>
  </si>
  <si>
    <t>za 1 m2</t>
  </si>
  <si>
    <t>za projekt</t>
  </si>
  <si>
    <t>DODÁVKY</t>
  </si>
  <si>
    <t>SLUŽBY</t>
  </si>
  <si>
    <t>projektová dokumentace umístění parkovacích automatů + projednání s příslušným stavebním úřadem (případně jiným orgánem dle aktuálních požadavků platné legislativy) + získání souhlasu (v rozsahu a podobě dle platené legislativy)</t>
  </si>
  <si>
    <t>v ucelené lokalitě</t>
  </si>
  <si>
    <t>pro 1-50 ks značek</t>
  </si>
  <si>
    <t>pro 51-500 ks značek</t>
  </si>
  <si>
    <t>pro 501-2000 ks značek</t>
  </si>
  <si>
    <t>za 1 ks ročně</t>
  </si>
  <si>
    <t>pro 1-20 park.stání</t>
  </si>
  <si>
    <t>za 1 park.stání</t>
  </si>
  <si>
    <t>paušální částka</t>
  </si>
  <si>
    <t>pro 1-2000 ks PA</t>
  </si>
  <si>
    <t>mohou být různé varianty- jak popsat?</t>
  </si>
  <si>
    <t>správa dohledového provoz (tj. provoz, servis, údržba, výměna dat s CIS, výměna dat s kartovým centrem úhrad parkovného)</t>
  </si>
  <si>
    <t>požadavek popsat architekturu dohledového centra</t>
  </si>
  <si>
    <t>správa parkovacího automatu (tj. provoz, servis, údržba, sběr hotovosti, dodávky a výměna spotřebního materiálu a náhradních dílů, výměna dat s dohledovým centrem/CIS, )</t>
  </si>
  <si>
    <t>dohledové centrum (dodávka, instalace, zprovoznění, licence)</t>
  </si>
  <si>
    <t>parkovací automat (dodávka, instalace, zprovoznění, licence na zapojení do dohledového centra)- bez projektové dokumentace</t>
  </si>
  <si>
    <t>vyžádat si popis licencí pro navrhovaný systém PA</t>
  </si>
  <si>
    <t>centrum</t>
  </si>
  <si>
    <t>ročně</t>
  </si>
  <si>
    <t>paušál na dohledové</t>
  </si>
  <si>
    <t>paušál za 1 ks PA</t>
  </si>
  <si>
    <t>Monitoring (dopravního značení, parkujících vozidel, podezření na přestupek)</t>
  </si>
  <si>
    <t>paušál ročně</t>
  </si>
  <si>
    <t>pro 1 - 2 500 park.stání (+- 2%)</t>
  </si>
  <si>
    <t>xx</t>
  </si>
  <si>
    <t>aktualizováno měsíčně/kvartálně/  ročně ?</t>
  </si>
  <si>
    <t xml:space="preserve">jedná se o 1 PA v provedení dle technické specifikace zadavatele </t>
  </si>
  <si>
    <t xml:space="preserve">jedná se o 1 ks značky v provedení dle technické specifikace/metodického pokynu zadavatele </t>
  </si>
  <si>
    <t>přesný popis rozsahu a požadavků na kvalitu služby (jednotlivých částí) je v technické specifikace zadavatele</t>
  </si>
  <si>
    <t xml:space="preserve">údržba svislého dopravního značení </t>
  </si>
  <si>
    <t xml:space="preserve">údržba vodorovného dopravního značení </t>
  </si>
  <si>
    <t>aktualizováno měsíčně/kvartálně/  ročně ?                          Sloučit SVD a VDZ ?</t>
  </si>
  <si>
    <t>aktualizováno měsíčně/kvartálně/  ročně ?                                  Nebo rozdělit na dílčí plnění monitoringu ??</t>
  </si>
  <si>
    <t>cena za službu</t>
  </si>
  <si>
    <t>počet PS v provozu</t>
  </si>
  <si>
    <t>projektová dokumentace dopravního značení + projednání stanovení místní úpravy + stanovní místní úpravy (či jiného souhlasu v rozsahu a podobě dle platené legislativy)</t>
  </si>
  <si>
    <t>Objednatel si vyhrazuje právo neobjednat výše uvedené počty s ohledem na délku trvání projektu. Z tohoto důvodu je potřeba znát jednotkovou cenu jednotlivých komponent pro potřeby snížení dodávky nebo naopak doobjednání další komponenty.</t>
  </si>
  <si>
    <t>jednotková cena</t>
  </si>
  <si>
    <t>cena celkem</t>
  </si>
  <si>
    <t>DPH</t>
  </si>
  <si>
    <t>Celkem cena</t>
  </si>
  <si>
    <t>Celkem cena s DPH</t>
  </si>
  <si>
    <t>v provozu množství</t>
  </si>
  <si>
    <t>návrh: 18.6.2014</t>
  </si>
  <si>
    <t>1 ks</t>
  </si>
  <si>
    <t>21-50 ks</t>
  </si>
  <si>
    <t>51-100 ks</t>
  </si>
  <si>
    <t>101-200 ks</t>
  </si>
  <si>
    <t>201-300 ks</t>
  </si>
  <si>
    <t>1 PS</t>
  </si>
  <si>
    <t>51-100 PS</t>
  </si>
  <si>
    <t>101-500 PS</t>
  </si>
  <si>
    <t>501-1000 PS</t>
  </si>
  <si>
    <t>1001-2000 PS</t>
  </si>
  <si>
    <t xml:space="preserve">jednotková měsíční cena za provoz dohledového centra </t>
  </si>
  <si>
    <t>jednotková měsíční cena</t>
  </si>
  <si>
    <t>jednotková měsíční cena za údržbu</t>
  </si>
  <si>
    <t>jednotková měsíční cena za provoz PA</t>
  </si>
  <si>
    <t>jednotková měsíční cena za údržbu 1 m2</t>
  </si>
  <si>
    <t>jednotková měsíční cena za údržbu PS</t>
  </si>
  <si>
    <t>jednotková měsíční cena za provoz</t>
  </si>
  <si>
    <t>6-10 ks</t>
  </si>
  <si>
    <t>11-15 ks</t>
  </si>
  <si>
    <t>16-20 ks</t>
  </si>
  <si>
    <t>celkem m2</t>
  </si>
  <si>
    <t>jednotková cena měsíční</t>
  </si>
  <si>
    <t>jednotková cena měsíční za 1 m2</t>
  </si>
  <si>
    <t>jednotková cena měsíční za 1 PS</t>
  </si>
  <si>
    <t>21-50 PS</t>
  </si>
  <si>
    <t>101-200 PS</t>
  </si>
  <si>
    <t>201-300 PS</t>
  </si>
  <si>
    <t>2-20 ks</t>
  </si>
  <si>
    <t>2-50 PS</t>
  </si>
  <si>
    <t>2-20 PS</t>
  </si>
  <si>
    <t>2-5 ks</t>
  </si>
  <si>
    <t>Opatření proti nepřiměřené ceně - průměrná nabídková cena vs. Škálovaná cena rozdíl max +- 10%</t>
  </si>
  <si>
    <t>celkem stání</t>
  </si>
  <si>
    <t>CELKEM DODÁVKA</t>
  </si>
  <si>
    <t>CELKEM SLUŽBA</t>
  </si>
  <si>
    <t>CELKEM DODÁVKA a SLUŽBA</t>
  </si>
  <si>
    <t>datum dodávky - předpoklad pro nabídkovou cenu</t>
  </si>
  <si>
    <t>demontáž - sloupek</t>
  </si>
  <si>
    <t>PILOT</t>
  </si>
  <si>
    <t>Praha 5 (2.část)</t>
  </si>
  <si>
    <t>Praha 6 (2.část)</t>
  </si>
  <si>
    <t>ETAPA 1</t>
  </si>
  <si>
    <t>ETAPA 2</t>
  </si>
  <si>
    <t>Praha 10</t>
  </si>
  <si>
    <t>Praha 13</t>
  </si>
  <si>
    <t>Praha 18</t>
  </si>
  <si>
    <t>Praha 4</t>
  </si>
  <si>
    <t>Praha 5 (3.část)</t>
  </si>
  <si>
    <t>Praha 9</t>
  </si>
  <si>
    <t>Praha 11</t>
  </si>
  <si>
    <t>ETAPA 3</t>
  </si>
  <si>
    <t>ETAPA 4</t>
  </si>
  <si>
    <t>Praha 1</t>
  </si>
  <si>
    <t>Praha 2</t>
  </si>
  <si>
    <t>ETAPA 5</t>
  </si>
  <si>
    <t>Praha 3</t>
  </si>
  <si>
    <t>Praha 7</t>
  </si>
  <si>
    <t>množství (ks)</t>
  </si>
  <si>
    <t>množství (m2)</t>
  </si>
  <si>
    <t>jednotková cena  (pro dílčí etapu více než 5001 PS)</t>
  </si>
  <si>
    <t>jednotková cena (11-50 PA)</t>
  </si>
  <si>
    <t>jednotková cena (nad 50 PA)</t>
  </si>
  <si>
    <t>pořízení dodatkové tabulky E13 ( 150mm x 500mm))</t>
  </si>
  <si>
    <t>pořízení dodatkové tabulky E13 (300mm x 500mm)</t>
  </si>
  <si>
    <t xml:space="preserve">montáž sloupek </t>
  </si>
  <si>
    <t>demontáž - 1 ks DZ (na sloupku)</t>
  </si>
  <si>
    <t>pořízení sloupek - 1 ks (výška 3,5-5 m)</t>
  </si>
  <si>
    <t>pořízení nástavec sloupek vč.spojky - 1 ks (výška 1 m)</t>
  </si>
  <si>
    <t>montáž nástavec sloupku</t>
  </si>
  <si>
    <t>montáž 1 ks DZ (na sloupek) (vč. objímek)</t>
  </si>
  <si>
    <t>odstranění - výbrus na živici</t>
  </si>
  <si>
    <t>odstranění - výbrus na dlažbě</t>
  </si>
  <si>
    <t>pořízení sloupek dvojitý - 1 ks (výška 3,5m)</t>
  </si>
  <si>
    <t>demontáž - 1 ks DZ (na VO, SSZ, TRAKCE)</t>
  </si>
  <si>
    <t>pořízení E8a - E8e</t>
  </si>
  <si>
    <t>pořízení IP11, IP12 nebo IP13</t>
  </si>
  <si>
    <t>bílá barva (V4, V10, Symbol O1, ...)</t>
  </si>
  <si>
    <t>modrá barva (V10g)</t>
  </si>
  <si>
    <t>žutá stěrková na obrubník (V12)</t>
  </si>
  <si>
    <t>jednotková cena (pro dílčí etapu 0-100 PS)</t>
  </si>
  <si>
    <t>jednotková cena  (pro dílčí etapu 101-1000 PS)</t>
  </si>
  <si>
    <t>jednotková cena  (pro dílčí etapu 1001-2000 PS)</t>
  </si>
  <si>
    <t>jednotková cena  (pro dílčí etapu 2001-5000 PS)</t>
  </si>
  <si>
    <t>pořízení B1 - B34, C1 - C4</t>
  </si>
  <si>
    <t>pořízení IP4b</t>
  </si>
  <si>
    <t>pořízení IP22, IP25a,b</t>
  </si>
  <si>
    <t>montáž 1 ks DZ  (na VO, SSZ, TRAKCE) (vč. objímek)</t>
  </si>
  <si>
    <t>pořízení dodatkové tabulky E1, E13 (500mm x 500mm)</t>
  </si>
  <si>
    <t>projektová dokumentace umístění parkovacích automatů + projednání s příslušným stavebním úřadem (případně jiným orgánem dle aktuálních požadavků platné legislativy) + získání souhlasu (v rozsahu a podobě dle platné legislativy)</t>
  </si>
  <si>
    <t>projektová dokumentace dopravního značení + projednání stanovení místní úpravy + stanovení místní úpravy (či jiného souhlasu v rozsahu a podobě dle platné legislativy)</t>
  </si>
  <si>
    <t>Praha 3 (Jarov)</t>
  </si>
  <si>
    <t>E1</t>
  </si>
  <si>
    <t>E2</t>
  </si>
  <si>
    <t>E3</t>
  </si>
  <si>
    <t>E4</t>
  </si>
  <si>
    <t>E5</t>
  </si>
  <si>
    <t>jednotková cena (pro 101-300 PA)</t>
  </si>
  <si>
    <t>jednotková cena (pro 301-600 PA)</t>
  </si>
  <si>
    <t>jednotková cena (pro 601 a více PA)</t>
  </si>
  <si>
    <t>servisní centrum (instalace, zprovoznění)</t>
  </si>
  <si>
    <t xml:space="preserve"> ---</t>
  </si>
  <si>
    <t xml:space="preserve">množství </t>
  </si>
  <si>
    <t>dodávka, instalace, zprovoznění</t>
  </si>
  <si>
    <t>licence na dohledové centrum (pro zapojení 1 PA)</t>
  </si>
  <si>
    <t>vyplňují se políčka podbarvená světle fialově</t>
  </si>
  <si>
    <t>DPH 21%</t>
  </si>
  <si>
    <t>Cílový stav ZPS</t>
  </si>
  <si>
    <t>viz mapa etap</t>
  </si>
  <si>
    <t>množství  (počet PA)</t>
  </si>
  <si>
    <t>množství (počet PA v cenovém pásmu)</t>
  </si>
  <si>
    <t xml:space="preserve">jednotková cena (pro 1-100 PA) </t>
  </si>
  <si>
    <t>Kč bez DPH/1 PA</t>
  </si>
  <si>
    <t>Kč bez DPH/centrum</t>
  </si>
  <si>
    <t>množství (centrum pro cílový stav ZPS)</t>
  </si>
  <si>
    <t>jednotková cena projektu (do 10 PA)</t>
  </si>
  <si>
    <t>množství (počet PA na projekt)</t>
  </si>
  <si>
    <t xml:space="preserve">cena celkem                                                      </t>
  </si>
  <si>
    <t xml:space="preserve">cena celkem                                                       </t>
  </si>
  <si>
    <t>Podmínky dodávky služby :</t>
  </si>
  <si>
    <t>Kč bez DPH/1 úkon</t>
  </si>
  <si>
    <t>množství (počet úkonů)</t>
  </si>
  <si>
    <t>Kč bez DPH/1 ks</t>
  </si>
  <si>
    <t>Počet dopravních značek a úkonů s nimi spojených je určen pro Pilot na základě projektu DZ, který je součástí ZD, pro další etapy je odhadnut pro účely kalkulace s tím, že přesný počet značek a úkonů bude určeny z projektu DZ a cena za příslušnou etapu bude spočtena podle výkazu výměr příslušného projektu.</t>
  </si>
  <si>
    <t>Pro Pilot je projekt instalace PA součástí ZD. Pro další etapy bude počet PA a jejich konkrétní umístění určeno projektem instalace PA a cena za příslušnou etapu bude spočtena dle počtu PA instalovaných dle příslušného projektu.</t>
  </si>
  <si>
    <t>Cena dodávky PA pro každou následující etapu počítá z jednotkových cen podle kumulovaného množství dosud dodaných PA.</t>
  </si>
  <si>
    <t>Cena dodávky projektu PA se pro každou následující etapu počítá jako cena nového projektu pro realizovaný počet PA v příslušném cenovém pásmu.</t>
  </si>
  <si>
    <t>Kč bez DPH/1 m2</t>
  </si>
  <si>
    <t>Cena dodávky projektu DZ se pro každou následující etapu počítá jako cena nového projektu pro realizovaný počet PS v příslušném cenovém pásmu.</t>
  </si>
  <si>
    <t>Kč bez DPH/1 PS</t>
  </si>
  <si>
    <t>množství (počet PS)</t>
  </si>
  <si>
    <t>bude doplněno - zadání DM</t>
  </si>
  <si>
    <t>CELKEM</t>
  </si>
  <si>
    <t>délka etapy (od počátku provozu etapy do konce smlouvy)</t>
  </si>
  <si>
    <t>počet měsíců</t>
  </si>
  <si>
    <t>datum:</t>
  </si>
  <si>
    <t>Minimální rozsah služby je 100 PA ( platí pro celou dobu trvání smlouvy, tj. i při snížení počtu provozovaných PA se cena služby počítá pro množství 100 PA. To znamená, že v ceně prvních 100 PA je započítána také cena na zřízení základního servisního centra správy a provozu PA.</t>
  </si>
  <si>
    <t>správa dohledového centra                                                                                                                                                       (tj. provoz, servis, údržba, výměna dat s CIS, výměna dat s kartovým centrem úhrad parkovného)</t>
  </si>
  <si>
    <t>počet parkovacích automatů pro etapu</t>
  </si>
  <si>
    <t>Údržba svislého DZ je pro účely kalkulace nabídkové ceny odvozena procentem z pořizovací ceny DZ určeným zadavatelem.  V reálném provozu bude fakturováno měsíčně dle výkazu výměr. NEBO Údržbu svislého značení určí dodavatel služby jako procento pořizovací ceny DZ s tím, že minimální objem spravovaného DZ je v rozsahu Pilotu</t>
  </si>
  <si>
    <t>cena za službu po dobu trvání smlouvy celkem</t>
  </si>
  <si>
    <t>pořizovací cena spravovaného DZ (viz výše)</t>
  </si>
  <si>
    <t>Údržba svislého a vodorovného DZ nezahrnuje úpravy DZ nad rámec projektu DZ pro příslušnou etapu, tj. úpravy vyplývající ze změn dopravního režimu apod. Tyto změny objednává zadavatel u dodavatele služby a hradí je dle skutečně realizovného objemu spočteného dle jednotkových cena a výkazu výměr. Dodavatel služby po realizaci DZ přebírá do správy.</t>
  </si>
  <si>
    <t>% z pořiz.ceny v Kč bez DPH za měsíc</t>
  </si>
  <si>
    <t>k prodiskutování</t>
  </si>
  <si>
    <t xml:space="preserve"> ????</t>
  </si>
  <si>
    <t>min</t>
  </si>
  <si>
    <t>max</t>
  </si>
  <si>
    <t>CELKEM HODNOTA ZAKÁZKY - NABÍDKOVÁ CENA</t>
  </si>
  <si>
    <t>jednotka</t>
  </si>
  <si>
    <t>počet jednotek (ks PA)</t>
  </si>
  <si>
    <t>Návrh harmonogramu implementace nové koncepce zón placeného stání v Praze</t>
  </si>
  <si>
    <t>Pilot</t>
  </si>
  <si>
    <t>PA</t>
  </si>
  <si>
    <t>PS</t>
  </si>
  <si>
    <t>Komentář</t>
  </si>
  <si>
    <t>Celkem PA</t>
  </si>
  <si>
    <t>Celkem PS</t>
  </si>
  <si>
    <t>PS/PA</t>
  </si>
  <si>
    <t>Výměna / upgrade PA</t>
  </si>
  <si>
    <t>Jarov</t>
  </si>
  <si>
    <t>Etapa 1</t>
  </si>
  <si>
    <t>Etapa 2</t>
  </si>
  <si>
    <t>po ul. V Botanice</t>
  </si>
  <si>
    <t>okolí Hradčancké a Dejvické</t>
  </si>
  <si>
    <t>Dejvice + Metro A + Břevnov</t>
  </si>
  <si>
    <t>po ul. Thámovou</t>
  </si>
  <si>
    <t>Karlín a Dolní Libeň</t>
  </si>
  <si>
    <t>Kobylisy + Ládví</t>
  </si>
  <si>
    <t>Vysočany</t>
  </si>
  <si>
    <t>Prosek</t>
  </si>
  <si>
    <t>Celá ZPS</t>
  </si>
  <si>
    <t>Jen rezidentní lokality</t>
  </si>
  <si>
    <t>Suma PA:</t>
  </si>
  <si>
    <t>Suma PS:</t>
  </si>
  <si>
    <t>Ostatní:</t>
  </si>
  <si>
    <t xml:space="preserve"> - Je nutno rozhodnout zda současti nové koncepce bude Open Card</t>
  </si>
  <si>
    <t xml:space="preserve"> - Představený harmonogram neobsahuje časové mantinely spouštění monitoringu</t>
  </si>
  <si>
    <t xml:space="preserve"> - Harmonogram plně respektuje stávající smluvní zajištění ZPS Praha 1,2,3 a 7</t>
  </si>
  <si>
    <t>Městská část</t>
  </si>
  <si>
    <t>Počet parkovacích stání</t>
  </si>
  <si>
    <t>Návrhová struktura parkovacích stání</t>
  </si>
  <si>
    <t>Etapa 2015</t>
  </si>
  <si>
    <t>Cíl 2020</t>
  </si>
  <si>
    <t>Modrá</t>
  </si>
  <si>
    <t>Fialová</t>
  </si>
  <si>
    <t>Oranžová</t>
  </si>
  <si>
    <t>Ostatní</t>
  </si>
  <si>
    <t>Celkem</t>
  </si>
  <si>
    <t>Praha 5</t>
  </si>
  <si>
    <t>Praha 6</t>
  </si>
  <si>
    <t>Praha 8</t>
  </si>
  <si>
    <t>Celkem vše</t>
  </si>
  <si>
    <t>TOTAL</t>
  </si>
  <si>
    <t>Nutno udělat rozpad na jednotlivé etapy</t>
  </si>
  <si>
    <t>pořízení nástavec sloupek vč.spojky - 1 ks (výška 1,5 m)</t>
  </si>
  <si>
    <t>za každých dalších 10000 PS v Kč bez DPH za měsíc</t>
  </si>
  <si>
    <t>počet jednotek (jednotka je +- 3000 PS)</t>
  </si>
  <si>
    <t xml:space="preserve">jednotková cena měsíční - pilot                                  </t>
  </si>
  <si>
    <t>za Pilot v Kč bez DPH za měsíc</t>
  </si>
  <si>
    <t>počet jednotek</t>
  </si>
  <si>
    <t>jednotková cena =  Pilot</t>
  </si>
  <si>
    <t>v Kč bez DPH za měsíc</t>
  </si>
  <si>
    <t>licence na dohledové centrum (pro zapojení max. 1500 P)</t>
  </si>
  <si>
    <t>parkovací automat - odinstalace</t>
  </si>
  <si>
    <t>množství</t>
  </si>
  <si>
    <t>popis - bod technické specifikace</t>
  </si>
  <si>
    <t>žutá barva (V12)</t>
  </si>
  <si>
    <t>vybudování-údržba-provoz-servis</t>
  </si>
  <si>
    <t>množství  (počet jednotek)</t>
  </si>
  <si>
    <t>počet parkovacích míst pro etapu</t>
  </si>
  <si>
    <t>jednotková cena = každý další zapojený 1 PA</t>
  </si>
  <si>
    <t xml:space="preserve">v Kč bez DPH za měsíc </t>
  </si>
  <si>
    <t>v Kč bez DPH za měsíc a PA</t>
  </si>
  <si>
    <t>Správa servisního centra PA</t>
  </si>
  <si>
    <t>Správa dohledového centra PA</t>
  </si>
  <si>
    <t xml:space="preserve">Správa parkovacích automatů                                                                                                                                                      </t>
  </si>
  <si>
    <t>Zúčtovací kartové centrum</t>
  </si>
  <si>
    <t>provoz-servis-údržba PA, evidence přijatých plateb pro jednotlivé kanály,sběr hotovosti, dodávky a výměna spotřebního materiálu a náhradních dílů do PA, výměna dat z PA s dohledovým centrem, výměna dat s CIS, výměna dat s kartovým centrem úhrad parkovného</t>
  </si>
  <si>
    <t>jednotková za 1 PA</t>
  </si>
  <si>
    <t>% z vybraných částek</t>
  </si>
  <si>
    <t>údržba svislého dopravního značení                                                                                                                                                                                                            (tj. průběžná obnova opotřebeného značení, výměna poškozených značek - v množství značek svěřených ze strany TSK do správy dodavatele služby)</t>
  </si>
  <si>
    <t>údržba vodorovného dopravního značení                                                                                                                                                                                                      (tj. průběžná obnova opotřebeného značení - v množství svěřeném ze strany TSK do správy dodavatele služby)</t>
  </si>
  <si>
    <t>Monitoring (dopravního značení, parkujících vozidel, podezření na přestupek)                                                                                                                                   (tj. pořízení nástrojů, provoz-servis-údržba,výměna dat s CIS)</t>
  </si>
  <si>
    <t xml:space="preserve">jednotková cena měsíční - přírůstek nového území    </t>
  </si>
  <si>
    <t xml:space="preserve"> Praha 5,6</t>
  </si>
  <si>
    <t>Praha 8 (Karlín+D.Libeň)</t>
  </si>
  <si>
    <t>Praha 9  (Vysočany)</t>
  </si>
  <si>
    <t>Praha 4 - 2. část</t>
  </si>
  <si>
    <t>Praha 8 (Kobylisy+Ládví)</t>
  </si>
  <si>
    <t>Praha 9 (Prosek)</t>
  </si>
  <si>
    <t>vodorovné dopravní značení (dodávka, instalace)- bez projektové dokumentace</t>
  </si>
  <si>
    <t>popis jednotky</t>
  </si>
  <si>
    <t>..</t>
  </si>
  <si>
    <t>1 parkovací automat</t>
  </si>
  <si>
    <t>1 parkovací stání</t>
  </si>
  <si>
    <t>C</t>
  </si>
  <si>
    <t>P1</t>
  </si>
  <si>
    <t>P2</t>
  </si>
  <si>
    <t>P3</t>
  </si>
  <si>
    <t>P4</t>
  </si>
  <si>
    <t>P5</t>
  </si>
  <si>
    <t>P6</t>
  </si>
  <si>
    <t xml:space="preserve"> = C x (P1+P2+P3+P4+P5+P6)</t>
  </si>
  <si>
    <t>Etapa 3</t>
  </si>
  <si>
    <t>Etapa 4</t>
  </si>
  <si>
    <t>Etapa 5</t>
  </si>
  <si>
    <t>délka poskytování služby (od zahájení etapy do konce smlouvy)</t>
  </si>
  <si>
    <t>T1</t>
  </si>
  <si>
    <t>T2</t>
  </si>
  <si>
    <t>T3</t>
  </si>
  <si>
    <t>T4</t>
  </si>
  <si>
    <t>T5</t>
  </si>
  <si>
    <t>T6</t>
  </si>
  <si>
    <t xml:space="preserve"> = C x (P1xT1+P2xT2+P3xT3+P4xT4+P5xT5+P6xT6)</t>
  </si>
  <si>
    <t>návrh: 25.6.2014</t>
  </si>
  <si>
    <t>pořízení nástavec sloupku vč.spojky - 1 ks (výška 1 m)</t>
  </si>
  <si>
    <t>pořízení nástavec sloupku vč.spojky - 1 ks (výška 1,5 m)</t>
  </si>
  <si>
    <t>pořízení IP4b (nebo jiné značky stejného tvaru a rozměru)</t>
  </si>
  <si>
    <t xml:space="preserve">pořízení IP11, IP12 nebo IP13 </t>
  </si>
  <si>
    <t>žlutá stěrková na obrubník (V12)</t>
  </si>
  <si>
    <t>Svislé dopravní značení</t>
  </si>
  <si>
    <t>Vodorovné dopravní značení</t>
  </si>
  <si>
    <t>ks</t>
  </si>
  <si>
    <t>jedn.cena (Kč bez DPH/ks)     dle ceníku</t>
  </si>
  <si>
    <t>m2</t>
  </si>
  <si>
    <t>celkem</t>
  </si>
  <si>
    <t>Celkem cena SDZ předaná do správy dodadavatele služby</t>
  </si>
  <si>
    <t>Celkem cena VDZ předaná do správy dodadavatele služby</t>
  </si>
  <si>
    <t>EC(SDZ)</t>
  </si>
  <si>
    <t>EC(VDZ)</t>
  </si>
  <si>
    <t>Výčet existujícího dopravního značení předaného do správy DS pro rozsah Pilotu</t>
  </si>
  <si>
    <t>P (v %)</t>
  </si>
  <si>
    <t>základ</t>
  </si>
  <si>
    <t>Z1</t>
  </si>
  <si>
    <t>Z2</t>
  </si>
  <si>
    <t>Z3</t>
  </si>
  <si>
    <t>Z4</t>
  </si>
  <si>
    <t>Z5</t>
  </si>
  <si>
    <t>Z6</t>
  </si>
  <si>
    <t xml:space="preserve"> = P x (Z1xT1+Z2xT2+Z3xT3+Z4xT4+Z5xT5+Z6xT6)</t>
  </si>
  <si>
    <t>dle smlouvy</t>
  </si>
  <si>
    <t>datum dodávky  (předpokládaný harmonogram realizačních etap)</t>
  </si>
  <si>
    <t>licence na dohledové centrum (pro zapojení max. 1500 PA)</t>
  </si>
  <si>
    <t xml:space="preserve">1 parkovací automat </t>
  </si>
  <si>
    <t>Z</t>
  </si>
  <si>
    <t xml:space="preserve"> = Z x P</t>
  </si>
  <si>
    <t>procentuelní měsíční sazba</t>
  </si>
  <si>
    <t>jednotková cena                       (v Kč bez DPH za jednotku)</t>
  </si>
  <si>
    <t>1 m2</t>
  </si>
  <si>
    <r>
      <t xml:space="preserve">jednotková cena                                           </t>
    </r>
    <r>
      <rPr>
        <b/>
        <sz val="11"/>
        <color theme="0"/>
        <rFont val="Calibri"/>
        <family val="2"/>
        <charset val="238"/>
        <scheme val="minor"/>
      </rPr>
      <t>………………………………..</t>
    </r>
    <r>
      <rPr>
        <b/>
        <sz val="11"/>
        <color theme="1"/>
        <rFont val="Calibri"/>
        <family val="2"/>
        <charset val="238"/>
        <scheme val="minor"/>
      </rPr>
      <t>(v kč bez DPH)</t>
    </r>
  </si>
  <si>
    <t xml:space="preserve">celková cena za položku                   </t>
  </si>
  <si>
    <t xml:space="preserve">celková cena za položku                  </t>
  </si>
  <si>
    <t>procentuelní měsíční sazba  (v %)</t>
  </si>
  <si>
    <t xml:space="preserve">P </t>
  </si>
  <si>
    <t>SHODNÉ JEDNOTKOVÉ CENY JSOU POUŽITY V KALKULAČNÍM VZORCI PRO VÝPOČET NABÍDKOVÉ CENY ZAKÁZKY</t>
  </si>
  <si>
    <t xml:space="preserve"> = za etapy celkem</t>
  </si>
  <si>
    <t xml:space="preserve">popis základu </t>
  </si>
  <si>
    <t xml:space="preserve">  cena dodávky za etapu                                   (v Kč bez DPH dle vzorce)</t>
  </si>
  <si>
    <t xml:space="preserve"> ----</t>
  </si>
  <si>
    <t xml:space="preserve"> = SDZ 1 </t>
  </si>
  <si>
    <t xml:space="preserve">celková evidovaná cena spravovaného SDZ </t>
  </si>
  <si>
    <t xml:space="preserve">celková evidovaná cena spravovaného VDZ </t>
  </si>
  <si>
    <t xml:space="preserve"> = VDZ 1 </t>
  </si>
  <si>
    <t>popis základu pro výpočet jednotkové měsíční ceny</t>
  </si>
  <si>
    <t>1.1.</t>
  </si>
  <si>
    <t>2.2.2.</t>
  </si>
  <si>
    <t>CENÍK JEDNORÁZOVÝCH PLNĚNÍ</t>
  </si>
  <si>
    <t>Pokyny k vyplnění ceníku:</t>
  </si>
  <si>
    <t>dodávka a zprovoznění</t>
  </si>
  <si>
    <t>A1</t>
  </si>
  <si>
    <t>A2</t>
  </si>
  <si>
    <t>A3</t>
  </si>
  <si>
    <t xml:space="preserve">A1 : dodávka a zprovoznění dohledového centra v rozsahu umožňujícím provoz systému ZPS v maximálním rozsahu cílového plnění </t>
  </si>
  <si>
    <t xml:space="preserve">2.1.1. / 2.2.1.   </t>
  </si>
  <si>
    <t>2.1.2. /2.2.2.</t>
  </si>
  <si>
    <t>deinstalace</t>
  </si>
  <si>
    <t>instalace  a zprovoznění</t>
  </si>
  <si>
    <t>2.2.3.</t>
  </si>
  <si>
    <t>2.3.1.</t>
  </si>
  <si>
    <t>projekt pro Výzvu v rozsahu do 100 parkovacích stání</t>
  </si>
  <si>
    <t>projekt pro Výzvu v rozsahu do 101-1000 parkovacích stání</t>
  </si>
  <si>
    <t>projekt pro Výzvuv rozsahu do 1001-2000 parkovacích stání</t>
  </si>
  <si>
    <t>projekt pro Výzvu v rozsahu do 2001-5000 parkovacích stáníě</t>
  </si>
  <si>
    <t>projekt pro Výzvu v rozsahu více než 5001 parkovacích stání</t>
  </si>
  <si>
    <t>projekt pro Výzvu v rozsahu 11-50 parkovacích automatů</t>
  </si>
  <si>
    <t>projekt pro Výzvu v rozsahu nad 51 parkovacích automatů</t>
  </si>
  <si>
    <t>projekt pro Výzvu v rozsahu do 10  parkovacích automatů</t>
  </si>
  <si>
    <t>Dodávka a instalace dopravního značení</t>
  </si>
  <si>
    <t xml:space="preserve">2.3.2. </t>
  </si>
  <si>
    <t>Příprava pro instalaci parkovacích automatů</t>
  </si>
  <si>
    <t>Parkovací automat - přesun</t>
  </si>
  <si>
    <t>Dodávka, instalace a zprovoznění parkovacích automatů</t>
  </si>
  <si>
    <t>Dohledové centrum</t>
  </si>
  <si>
    <t>demontáž  svislého DZ (na sloupku/dvojitém sloupku)</t>
  </si>
  <si>
    <t>demontáž svislého  DZ (na VO, SSZ, TRAKCE)</t>
  </si>
  <si>
    <t>demontáž sloupku svislého DZ</t>
  </si>
  <si>
    <t>pořízení sloupku svislého DZ (výška 3,5-5 m)</t>
  </si>
  <si>
    <t>pořízení dvojitého sloupku svislého DZ (výška 3,5m-5m)</t>
  </si>
  <si>
    <t>pořízení nástavce sloupku svislého DZ vč.spojky (výška 1 m)</t>
  </si>
  <si>
    <t>pořízení nástavce sloupku svislého DZ vč.spojky (výška 1,5 m)</t>
  </si>
  <si>
    <t xml:space="preserve">pořízení svislé DZ IP11, IP12 nebo IP13 </t>
  </si>
  <si>
    <t>pořízení svislé DZ B1 - B34, C1 - C4</t>
  </si>
  <si>
    <t>pořízení svislé DZ E8a - E8e</t>
  </si>
  <si>
    <t>pořízení svislé DZ IP22, IP25a,b</t>
  </si>
  <si>
    <t>montáž sloupku svislého DZ</t>
  </si>
  <si>
    <t>montáž dvojitého sloupku svislého DZ</t>
  </si>
  <si>
    <t>montáž nástavce sloupku svislého DZ</t>
  </si>
  <si>
    <t xml:space="preserve">montáž svislé DZ vč. dodávky objímky  (na VO, SSZ, TRAKCE) </t>
  </si>
  <si>
    <t xml:space="preserve">montáž svislé DZ vč. objímky (na sloupek) </t>
  </si>
  <si>
    <t xml:space="preserve">montáž svislé DZ vč. objímek (na dvojitý sloupek) </t>
  </si>
  <si>
    <t>odstranění vodorovného DZ - výbrus na živici</t>
  </si>
  <si>
    <t>odstranění vodorovného DZ - výbrus na dlažbě</t>
  </si>
  <si>
    <t>ostranění city bloku</t>
  </si>
  <si>
    <t>instalace vodorovného DZ - bílá barva (V4, V10, Symbol O1, ...)</t>
  </si>
  <si>
    <t>instalce vodorovného DZ - modrá barva (V10g)</t>
  </si>
  <si>
    <t>instalace vodorovného DZ - žlutá stěrková na obrubník (V12)</t>
  </si>
  <si>
    <t>A4</t>
  </si>
  <si>
    <t>A5</t>
  </si>
  <si>
    <t>A6</t>
  </si>
  <si>
    <t>A7</t>
  </si>
  <si>
    <t>A10</t>
  </si>
  <si>
    <t>A9</t>
  </si>
  <si>
    <t>A11</t>
  </si>
  <si>
    <t>A12</t>
  </si>
  <si>
    <t>A13</t>
  </si>
  <si>
    <t>A14</t>
  </si>
  <si>
    <t>A15</t>
  </si>
  <si>
    <t>A16</t>
  </si>
  <si>
    <t>A17</t>
  </si>
  <si>
    <t>A4 : jednotková cena na dodávku a instalaci 1 ks PA při celkovém počtu dodaných PA (tj. kumulovaném počtu dodaném od začátku Smlouvy) do 100 ks PA.</t>
  </si>
  <si>
    <t>A5 : jednotková cena na dodávku a instalaci 1 ks PA při celkovém počtu dodaných PA (tj. kumulovaném počtu dodaném od začátku Smlouvy) od 101 do 300 ks PA.</t>
  </si>
  <si>
    <t>A6 : jednotková cena na dodávku a instalaci 1 ks PA při celkovém počtu dodaných PA (tj. kumulovaném počtu dodaném od začátku Smlouvy) od 301 do 600 ks PA.</t>
  </si>
  <si>
    <t>A7 : jednotková cena na dodávku a instalaci 1 ks PA při celkovém počtu dodaných PA (tj. kumulovaném počtu dodaném od začátku Smlouvy) pro více než 601 ks PA.</t>
  </si>
  <si>
    <t>A9 : jednotková cena na 1 ks PA v Projektu instalace PA pro každý jeden zpracovávaný projekt (bez ohledu na počet a rozsah do té doby realizovaných projektů) pro rozsah do 10 PA.</t>
  </si>
  <si>
    <t>A10 : jednotková cena na 1 ks PA v Projektu instalace PA pro každý jeden zpracovávaný projekt (bez ohledu na počet a rozsah do té doby realizovaných projektů) pro rozsah od 11 do 50 PA.</t>
  </si>
  <si>
    <t>A11 : jednotková cena na 1 ks PA v Projektu instalace PA pro každý jeden zpracovávaný projekt (bez ohledu na počet a rozsah do té doby realizovaných projektů) pro rozsah od 51 PA.</t>
  </si>
  <si>
    <t>A13 : jednotková cena na 1 ks parkovacího stání (PS) v Projektu DZ pro každý jeden zpracovávaný projekt (bez ohledu na počet a rozsah do té doby realizovaných projektů) pro rozsah do 100 PS.</t>
  </si>
  <si>
    <t>A14 : jednotková cena na 1 ks PS v Projektu DZ pro každý jeden zpracovávaný projekt (bez ohledu na počet a rozsah do té doby realizovaných projektů) pro rozsah od 101 do  1000 PS.</t>
  </si>
  <si>
    <t>CENÍK PERIODICKÝCH PLNĚNÍ</t>
  </si>
  <si>
    <t>B1</t>
  </si>
  <si>
    <t>B2</t>
  </si>
  <si>
    <t>3.1.</t>
  </si>
  <si>
    <t>Provoz a údržba PA a Dohledového centra PA , přenos dat s CIS</t>
  </si>
  <si>
    <t>dohledové centrum PA pro každý další připojený PA (nad rozsah Počáteční dodávky PA)</t>
  </si>
  <si>
    <t>B3 : provoz servisního zázemí pro rozsah Počáteční dodávky PA; jedná se o jednotkovou cenu platnou po celou dobu trvání Smlouvy, tj. cena této položky periodických plnění není závislá na počtu spravovaných PA.</t>
  </si>
  <si>
    <t>B4 : provoz 1 ks PA v rozsahu Počáteční dodávky PA.</t>
  </si>
  <si>
    <t>B2 : provoz dohledového centra pro každý další připojený 1 ks PA nad počet PA dodaných v rámci Počáteční dodávky.</t>
  </si>
  <si>
    <t>B3</t>
  </si>
  <si>
    <t>B5</t>
  </si>
  <si>
    <t>B6</t>
  </si>
  <si>
    <t>B5 : provoz každého 1 ks PA dalšího provozovaného PA v rozsahu přesahujícím počet PA dodaných v rámci  Počáteční dodávky.</t>
  </si>
  <si>
    <t>B4</t>
  </si>
  <si>
    <t>Provádění služby monitoringu</t>
  </si>
  <si>
    <t>3.3.</t>
  </si>
  <si>
    <t>B7</t>
  </si>
  <si>
    <t>pro rozsah Počáteční dodávky</t>
  </si>
  <si>
    <t xml:space="preserve">dohledové centrum PA pro rozsah Počáteční dodávky </t>
  </si>
  <si>
    <t xml:space="preserve">servisní zázemí PA v rozsahu Počáteční dodávky </t>
  </si>
  <si>
    <t xml:space="preserve">jeden ks PA při rozsahu Počáteční dodávky </t>
  </si>
  <si>
    <t xml:space="preserve">každý další ks PA v rozsahu nad Počáteční dodávku </t>
  </si>
  <si>
    <t>pro každé další jedno parkovací stání v rozsahu nad Počáteční dodávku</t>
  </si>
  <si>
    <t>B1 : provoz dohledového centra pro počet parkovacích automatů (PA) dodávaný v rámci Počáteční dodávky; jedná se o jednotkovou cenu platnou po celou dobu trvání Smlouvy, tj. cena této položky periodických plnění není závislá na počtu spravovaných PA.</t>
  </si>
  <si>
    <t>B6 : provoz monitoringu pro rozsah Počáteční dodávky, tj. pro počet parkovacích stání (PS) dotčených Počáteční dodávkou; jedná se o jednotkovou cenu platnou po celou dobu trvání Smlouvy, tj. cena této položky periodických plnění není závislá na počtu spravovaných PS.</t>
  </si>
  <si>
    <t>B7 : provoz monitoringu pro každé jedno nově připojené PS nad počet PS zahrnutých v Počáteční dodávce.</t>
  </si>
  <si>
    <t>odkaz na detailní popis dle Technických podmínek Zadavatele</t>
  </si>
  <si>
    <t xml:space="preserve">3.2. </t>
  </si>
  <si>
    <t>B8</t>
  </si>
  <si>
    <t>B9</t>
  </si>
  <si>
    <t xml:space="preserve">svislého </t>
  </si>
  <si>
    <t>vodorovného</t>
  </si>
  <si>
    <t>cena evidovaného DZ</t>
  </si>
  <si>
    <t>B6 a B7: Uchazeč zahrne do jednotkových cen těchto položek periodických plnění všechny činnosti popsané v kapitole 3.3. TPZ s tím, že je na něm do jakých z položek B6 a B7 jednotlivé činnosti začlení (Uchazeč může pro některou z položek uvést nulovou jednotkovou cenu, potom dodávaná plnění budou zahrnuta beze zbytku v ostatních položkách). Pro Zadavatele je rozhodující, že Uchazeč zvážil konstrukci jednotkových cen tak, že do budoucna pokryjí při jakémkoliv počtu provozovaných PS veškeré jeho náklady spojené s dodávkou periodických plnění dle Smlouvy, resp. bodu 3.3. TPZ.</t>
  </si>
  <si>
    <t xml:space="preserve">STANOVENÍ CENY POČÁTEČNÍ DODÁVKY </t>
  </si>
  <si>
    <t xml:space="preserve"> CELKEM (ZA VŠECHNY CELKOVÉ CENY ZA  POLOŽKU)</t>
  </si>
  <si>
    <t>pole podbarvená fialově jsou vyplněna dle jednotkových cen uvedených v ceníku jednorázových plnění.</t>
  </si>
  <si>
    <t>pole podbarvenu oranžově se dopočítávají, a to pro každou položku jako součin uvedené jednotkové ceny a Zadavatelem stanoveného počtu jednotek.</t>
  </si>
  <si>
    <t>vyplňují se pole podbarvená fialově</t>
  </si>
  <si>
    <t>Pokyny k vyplnění :</t>
  </si>
  <si>
    <t>cena za položku                                  =jednotková cena x počet jednotek                                 (v Kč bez DPH)</t>
  </si>
  <si>
    <t>pole podbarvené modře udává celkovou nabídkovou cenu Počáteční dodávky, a to jako součet všech výše uvedených cen za položky.</t>
  </si>
  <si>
    <t xml:space="preserve">Příprava pro pořízení a instalaci dopravního značení (přímo souvisejícího s provozem ZPS  a  v návaznosti na pozdější změny v provozované ZPS) </t>
  </si>
  <si>
    <t xml:space="preserve">KALKULAČNÍ VZOREC PRO VÝPOČET NABÍDKOVÉ CENY ZAKÁZKY  </t>
  </si>
  <si>
    <t>Pole podbarvenu oranžově se dopočítávají, a to jako součet hodnot položek pro jednotlivé etapy; položka pro každou etapu se počítá jako součin uvedené jednotkové ceny a Zadavatelem stanoveného počtu jednotek.</t>
  </si>
  <si>
    <t>Pole podbarvená fialově jsou vyplněna dle jednotkových cen uvedených v ceníku jednorázových plnění a  v ceníku periodických plnění.</t>
  </si>
  <si>
    <t>Pole podbarvené modře udává Nabídkovou cenu Zakázky, a to jako součet všech výše uvedených cen za položky (oranžově podbarvená pole).</t>
  </si>
  <si>
    <t>CELKEM NABÍDKOVÁ CENA ZAKÁZKY (jednorázová plnění celkem + periodická plnění celkem)</t>
  </si>
  <si>
    <t>PERIODICKÁ PLNĚNÍ</t>
  </si>
  <si>
    <t>JEDNORÁZOVÁ PLNĚNÍ</t>
  </si>
  <si>
    <t>B1 až B5: Uchazeč zahrne do jednotkových cen těchto položek periodických plnění všechny činnosti popsané v kapitole 3.1. Technických podnímek Zadavatele (TPZ) s tím, že je na něm do jakých z položek B1 až B5 jednotlivé činnosti začlení (Uchazeč může pro některou z položek uvést nulovou jednotkovou cenu, potom dodávaná plnění budou zahrnuta beze zbytku v ostatních položkách). Pro Zadavatele je rozhodující, že Uchazeč zvážil konstrukci jednotkových cen tak, že do budoucna pokryjí při jakémkoliv počtu provozovaných PA veškeré jeho náklady spojené s dodávkou periodických plnění dle Smlouvy, resp. bodu 3.1. TPZ.</t>
  </si>
  <si>
    <t>B8 : údržba a obnova svislého dopravního značení (SDZ) v objemu předaném do správy dodavatele služby (DS). Uchazeč uvede nabízenou cenu vyjádřenou procentuelní měsíční sazbou. Základem pro výpočet měsíční ceny této položky periodického plnění je cena spravovaného vodorovného DZ, která je vypočtena ze skutečného výčtu spravovaného SDZ (dle evidence vedené DS) a jednotkových ceníkových cen SDZ.</t>
  </si>
  <si>
    <t>B9 : údržba a obnova VDZ v objemu předaném do správy dodavatele službyn (DS). Uchazeč uvede nabízenou cenu vyjádřenou procentuelní měsíční sazbou. Základem pro výpočet měsíční ceny této položky periodického plnění je cena spravovaného VDZ, která je vypočtena ze skutečného výčtu spravovaného VDZ (dle evidence vedené DS) a jednotkových ceníkových cen VDZ.</t>
  </si>
  <si>
    <t>B8 a B9: Uchazeč zahrne do jednotkových cen těchto položek periodických plnění všechny činnosti popsané v kapitole 3.2. TPZ s tím, že pro Zadavatele je rozhodující, že Uchazeč zvážil konstrukci jednotkových cen tak, že do budoucna pokryjí při jakémkoliv objemu provozovaného dopravního značení veškeré jeho náklady spojené s dodávkou periodických plnění dle Smlouvy, resp. bodu 3.2. TPZ.</t>
  </si>
  <si>
    <t>Pro bod 3.4. Technických podmínek zadavatele se neuvácí cena v tomto ceníku. Transakční náklady na platby bankovními kartami jsou rešeny Smlouvou mimo tento ceník. Všechny ostatní náklady DS spojené s činnostmi dle bodu 3.4.TZP jsou zahrnuty v jednotkových položkách plnění B1 až B9.</t>
  </si>
  <si>
    <t>jednotková měsíční cena    (v Kč bez DPH)</t>
  </si>
  <si>
    <t xml:space="preserve">A2 : licence na dohledového centrum jako jednorázová licence pro centrum pokrývající zapojení maximálního počtu 1500 parkovacích automatů (PA). </t>
  </si>
  <si>
    <t xml:space="preserve">A3 : licence na dohledového centrum jako licence pokrývající zapojení každého jednoho ks parkovacího automatu do dohledového centra. </t>
  </si>
  <si>
    <t>A15 : jednotková cena na 1 ks PS v Projektu DZ pro každý jeden zpracovávaný projekt (bez ohledu na počet a rozsah do té doby realizovaných projektů) pro rozsah od 1001 do  2000 PS.</t>
  </si>
  <si>
    <t>A16 : jednotková cena na 1 ks PS v Projektu DZ pro každý jeden zpracovávaný projekt (bez ohledu na počet a rozsah do té doby realizovaných projektů) pro rozsah od 2001 do 5000 PS.</t>
  </si>
  <si>
    <t>A17 : jednotková cena na 1 ks PS v Projektu DZ pro každý jeden zpracovávaný projekt (bez ohledu na počet a rozsah do té doby realizovaných projektů) pro rozsah nad 5001 PS.</t>
  </si>
  <si>
    <t xml:space="preserve"> …. všechny uváděné ceny jsou v Kč bez DPH</t>
  </si>
  <si>
    <t>SDZ 1</t>
  </si>
  <si>
    <t>Vyvětlivky:</t>
  </si>
  <si>
    <t>SDZ 2</t>
  </si>
  <si>
    <t>SDZ 3</t>
  </si>
  <si>
    <t>SDZ 4</t>
  </si>
  <si>
    <t>SDZ 5</t>
  </si>
  <si>
    <t>SDZ 6</t>
  </si>
  <si>
    <t>VDZ 1</t>
  </si>
  <si>
    <t>VDZ 2</t>
  </si>
  <si>
    <t>VDZ 3</t>
  </si>
  <si>
    <t>VDZ 4</t>
  </si>
  <si>
    <t>VDZ 5</t>
  </si>
  <si>
    <t>VDZ 6</t>
  </si>
  <si>
    <t>jednotková cena                           (dle ceníku)</t>
  </si>
  <si>
    <t xml:space="preserve"> -</t>
  </si>
  <si>
    <t>4) Celková cena SDZ se uvádí pro každou etapu a počítá se jako součet cen všech položek SDZ, kdy cena položky pro etapu se počítá jakou součin jednotkové ceny a počtu jednotek.</t>
  </si>
  <si>
    <t>5) Celková cena VDZ se uvádí pro každou etapu a počítá se jako součet cen všech položek SDZ, kdy cena položky pro etapu se počítá jakou součin jednotkové ceny a počtu jednotek.</t>
  </si>
  <si>
    <t>3) Kalkulační vzorec udává jeden projekt PA pro přípravu Etap 1 až 5, zpracovávaný vždy pro předpokládaný počet instalovaných PA v rámci Etapy.</t>
  </si>
  <si>
    <t>Příprava pro instalaci parkovacích automatů (PA)</t>
  </si>
  <si>
    <t>1) Kalkulační vzorec udává odhad počtu a rozsahu projektů PA zpracovávaných pro přesuny PA na Výzvu (viz bod 2.2.1. TZP) v počtu 1 projekt na instalaci 10 PA  v Etapách 2 a 3.</t>
  </si>
  <si>
    <t>2) Kalkulační vzorec udává odhad počtu a rozsahu projektů PA zpracovávaných pro přesuny PA na Výzvu (viz bod 2.2.1. TZP) v počtu 1 projekt na instalaci 20 PA  v Etapách 4 a 5.</t>
  </si>
  <si>
    <t>6) Kalkulační vzorec udává odhad počtu a rozsahu projektů DZ zpracovávaných pro změny DZ na Výzvu (viz bod 2.4. TZP) v počtu 5 projektů, každý v rozsahu 50 parkovacích stání, v Etapách 2 až 5.</t>
  </si>
  <si>
    <t>7) Kalkulační vzorec udává odhad počtu a rozsahu projektů DZ zpracovávaných pro změny DZ na Výzvu (viz bod 2.4. TZP) v počtu 1 projektu v rozsahu 300 parkovacích stání, v Etapách 2 až 5.</t>
  </si>
  <si>
    <t>8) Kalkulační vzorec udává odhad počtu a rozsahu projektů DZ zpracovávaných pro změny DZ na Výzvu (viz bod 2.4. TZP) v počtu 1 projektu v rozsahu 110 parkovacích stání v Etapě 4.</t>
  </si>
  <si>
    <t>9) Kalkulační vzorec udává odhad počtu a rozsahu projektů DZ zpracovávaných pro změny DZ na Výzvu (viz bod 2.4. TZP) v počtu 1 projektu v rozsahu 3000 parkovacích stání v Etapě 5.</t>
  </si>
  <si>
    <t>10) Kalkulační vzorec udává jeden projekt DZ pro přípravu Etap 1 až 5, zpracovávaný vždy pro předpokládaný počet parkovacích stání v příslušné Etapě.</t>
  </si>
  <si>
    <t xml:space="preserve"> = 0,1 x SDZ 2</t>
  </si>
  <si>
    <t xml:space="preserve"> = 0,1 x SDZ 4</t>
  </si>
  <si>
    <t xml:space="preserve"> = 0,1 x VDZ 2</t>
  </si>
  <si>
    <t xml:space="preserve"> = 0,1 x VDZ 4</t>
  </si>
  <si>
    <t xml:space="preserve"> = 0,02 x (SDZ 1 + VDZ 1)</t>
  </si>
  <si>
    <t xml:space="preserve"> = 0,02 x (SDZ 1+ SDZ 2 + VDZ 1 + VDZ 2)</t>
  </si>
  <si>
    <t xml:space="preserve"> = 0,02 x (SDZ 1+ SDZ 2 + SDZ 3 +  VDZ 1 + VDZ 2 + VDZ 3)</t>
  </si>
  <si>
    <t xml:space="preserve"> = 0,02 x (SDZ 1+ SDZ 2 + SDZ 3 + SDZ 4 +  VDZ 1 + VDZ 2 + VDZ 3  + VDZ 4)</t>
  </si>
  <si>
    <t xml:space="preserve"> = 0,02 x (SDZ 1+ SDZ 2 + SDZ 3 + SDZ 4 +SDZ 5 +  VDZ 1 + VDZ 2 + VDZ 3  + VDZ 4+ VDZ 5)</t>
  </si>
  <si>
    <t xml:space="preserve"> = 0,02 x (SDZ 1+ SDZ 2 + SDZ 3 + SDZ 4 +SDZ 5 + SDZ 6 + VDZ 1 + VDZ 2 + VDZ 3  + VDZ 4+ VDZ 5 + VDZ 6)</t>
  </si>
  <si>
    <t>Dodávka a instalace dopravního značení (DZ) v rozsahu příslušné etapy zóny placeného stání</t>
  </si>
  <si>
    <t>Dodávky, instalace a deinstalace DZ na základě pozdějších změn již existující zóny placeného stání</t>
  </si>
  <si>
    <t xml:space="preserve"> = 0,1x SDZ 1</t>
  </si>
  <si>
    <t xml:space="preserve"> = 0,1 x  SDZ 3</t>
  </si>
  <si>
    <t>Údržba a obnova dopravního značení  - svislé dopravní značení (SDZ)</t>
  </si>
  <si>
    <t>Údržba a obnova dopravního značení  - vodorovné dopravní značení (VDZ)</t>
  </si>
  <si>
    <t xml:space="preserve"> = 0,1x VDZ 1</t>
  </si>
  <si>
    <t xml:space="preserve"> = 0,1 x  VDZ 3</t>
  </si>
  <si>
    <t xml:space="preserve"> = 4 x VDZ 5</t>
  </si>
  <si>
    <t xml:space="preserve"> = 4 x VDZ 6</t>
  </si>
  <si>
    <t xml:space="preserve"> = SDZ 2</t>
  </si>
  <si>
    <t xml:space="preserve"> = SDZ 3</t>
  </si>
  <si>
    <t xml:space="preserve"> =  SDZ 4</t>
  </si>
  <si>
    <t xml:space="preserve"> = SDZ 5</t>
  </si>
  <si>
    <t xml:space="preserve"> = SDZ 6</t>
  </si>
  <si>
    <t xml:space="preserve"> = VDZ 2</t>
  </si>
  <si>
    <t xml:space="preserve"> = VDZ 3</t>
  </si>
  <si>
    <t xml:space="preserve"> =  VDZ 4</t>
  </si>
  <si>
    <t xml:space="preserve"> = VDZ 5</t>
  </si>
  <si>
    <t xml:space="preserve"> = VDZ 6</t>
  </si>
  <si>
    <t>Pole podbarvená béžově jsou určena pro výpočet dílčích údajů; údaje se počítají podle vzorce uvedeného ve vysvětlivce nebo nad pole.</t>
  </si>
  <si>
    <r>
      <t xml:space="preserve">projekt PA pro Výzvu v rozsahu 11-50 parkovacích automatů                           </t>
    </r>
    <r>
      <rPr>
        <sz val="9"/>
        <color theme="1"/>
        <rFont val="Calibri"/>
        <family val="2"/>
        <charset val="238"/>
        <scheme val="minor"/>
      </rPr>
      <t>2)</t>
    </r>
  </si>
  <si>
    <r>
      <t xml:space="preserve">projekt PA pro Výzvu v rozsahu do 10  parkovacích automatů                           </t>
    </r>
    <r>
      <rPr>
        <sz val="9"/>
        <color theme="1"/>
        <rFont val="Calibri"/>
        <family val="2"/>
        <charset val="238"/>
        <scheme val="minor"/>
      </rPr>
      <t>1)</t>
    </r>
  </si>
  <si>
    <r>
      <t xml:space="preserve">projekt PA pro Výzvu v rozsahu nad 51 parkovacích automatů                          </t>
    </r>
    <r>
      <rPr>
        <sz val="9"/>
        <color theme="1"/>
        <rFont val="Calibri"/>
        <family val="2"/>
        <charset val="238"/>
        <scheme val="minor"/>
      </rPr>
      <t>3)</t>
    </r>
  </si>
  <si>
    <r>
      <t xml:space="preserve">celkem cena SDZ za etapu                                                                                          </t>
    </r>
    <r>
      <rPr>
        <sz val="9"/>
        <color theme="1"/>
        <rFont val="Calibri"/>
        <family val="2"/>
        <charset val="238"/>
        <scheme val="minor"/>
      </rPr>
      <t xml:space="preserve">  4)</t>
    </r>
  </si>
  <si>
    <r>
      <t xml:space="preserve">celkem cena VDZ za etapu                                                                                           </t>
    </r>
    <r>
      <rPr>
        <sz val="9"/>
        <color theme="1"/>
        <rFont val="Calibri"/>
        <family val="2"/>
        <charset val="238"/>
        <scheme val="minor"/>
      </rPr>
      <t xml:space="preserve"> 5)</t>
    </r>
  </si>
  <si>
    <r>
      <t xml:space="preserve">projek DZ pro Výzvu v rozsahu do 100 parkovacích stání                                   </t>
    </r>
    <r>
      <rPr>
        <sz val="9"/>
        <color theme="1"/>
        <rFont val="Calibri"/>
        <family val="2"/>
        <charset val="238"/>
        <scheme val="minor"/>
      </rPr>
      <t>6)</t>
    </r>
  </si>
  <si>
    <r>
      <t xml:space="preserve">projekt DZ pro Výzvu v rozsahu do 101-1000 parkovacích stání                      </t>
    </r>
    <r>
      <rPr>
        <sz val="9"/>
        <color theme="1"/>
        <rFont val="Calibri"/>
        <family val="2"/>
        <charset val="238"/>
        <scheme val="minor"/>
      </rPr>
      <t>7)</t>
    </r>
  </si>
  <si>
    <r>
      <t xml:space="preserve">projekt DZ pro Výzvuv rozsahu do 1001-2000 parkovacích stání                    </t>
    </r>
    <r>
      <rPr>
        <sz val="9"/>
        <color theme="1"/>
        <rFont val="Calibri"/>
        <family val="2"/>
        <charset val="238"/>
        <scheme val="minor"/>
      </rPr>
      <t>8)</t>
    </r>
  </si>
  <si>
    <r>
      <t xml:space="preserve">projekt DZ pro Výzvu v rozsahu do 2001-5000 parkovacích stání                  </t>
    </r>
    <r>
      <rPr>
        <sz val="9"/>
        <color theme="1"/>
        <rFont val="Calibri"/>
        <family val="2"/>
        <charset val="238"/>
        <scheme val="minor"/>
      </rPr>
      <t xml:space="preserve"> 9)</t>
    </r>
  </si>
  <si>
    <r>
      <t xml:space="preserve">projekt DZ pro Výzvu v rozsahu více než 5001 parkovacích stání                   </t>
    </r>
    <r>
      <rPr>
        <sz val="9"/>
        <color theme="1"/>
        <rFont val="Calibri"/>
        <family val="2"/>
        <charset val="238"/>
        <scheme val="minor"/>
      </rPr>
      <t>10)</t>
    </r>
  </si>
  <si>
    <r>
      <t xml:space="preserve">11) </t>
    </r>
    <r>
      <rPr>
        <sz val="9"/>
        <color theme="0"/>
        <rFont val="Calibri"/>
        <family val="2"/>
        <charset val="238"/>
        <scheme val="minor"/>
      </rPr>
      <t>.</t>
    </r>
  </si>
  <si>
    <r>
      <t xml:space="preserve">existující VDZ  předané do správy DS se zprovozněním příslušné etapy          </t>
    </r>
    <r>
      <rPr>
        <sz val="9"/>
        <color theme="1"/>
        <rFont val="Calibri"/>
        <family val="2"/>
        <charset val="238"/>
        <scheme val="minor"/>
      </rPr>
      <t xml:space="preserve"> 13)</t>
    </r>
    <r>
      <rPr>
        <sz val="11"/>
        <color theme="1"/>
        <rFont val="Calibri"/>
        <family val="2"/>
        <charset val="238"/>
        <scheme val="minor"/>
      </rPr>
      <t xml:space="preserve">                                                                                                          </t>
    </r>
  </si>
  <si>
    <r>
      <t xml:space="preserve">existující SDZ  převzaté do správy DS se zprovozněním příslušné etapy     </t>
    </r>
    <r>
      <rPr>
        <sz val="9"/>
        <color theme="1"/>
        <rFont val="Calibri"/>
        <family val="2"/>
        <charset val="238"/>
        <scheme val="minor"/>
      </rPr>
      <t xml:space="preserve">     12)</t>
    </r>
    <r>
      <rPr>
        <sz val="11"/>
        <color theme="1"/>
        <rFont val="Calibri"/>
        <family val="2"/>
        <charset val="238"/>
        <scheme val="minor"/>
      </rPr>
      <t xml:space="preserve">                                                                                                          </t>
    </r>
  </si>
  <si>
    <t>převzaté do správy a souvisejícího se správou ZPS (realizované DS)</t>
  </si>
  <si>
    <t>Údržba a obnova dopravního značení (DZ)</t>
  </si>
  <si>
    <t xml:space="preserve">Dohledové centrum parkovacích automatů </t>
  </si>
  <si>
    <t>Provoz a údržba parkovacích automatů  a Dohledového centra PA , přenos dat   s CIS (centrální informační systém)</t>
  </si>
  <si>
    <t>Dohledové centrum parkovacích automatů</t>
  </si>
  <si>
    <t>Dodávka, instalace a zprovoznění parkovacích automatů (PA)</t>
  </si>
  <si>
    <t>Dodávka a instalace dopravního značení (DZ)</t>
  </si>
  <si>
    <t xml:space="preserve"> = 2 x SDZ 5</t>
  </si>
  <si>
    <t xml:space="preserve"> = 2 x SDZ 6</t>
  </si>
  <si>
    <t>A2 a A3 : je možné uvést nulovou jednotkovou cenu u některé z položek; v takovém případě jsou veškeré náklady periodického plnění dle bodu 1.1. TZP zahrnuty v jednotkových cenách uvedených pro zbývající položky.</t>
  </si>
  <si>
    <t>11) Pro účely kalkulačního vzorce se předpokládá, že v každé etapě se bude dodávat/instalovat/deinstalovat (v souvislosti s úpravami v existující ZPS) dopravní značení v ceně představující 2% celkové ceny instalovaného dopravního značení (tj. celého objemu ZPS). Nepočítá se, že těmito úpravami bude růst celkový objem dopravního značení instalovaného v ZPS.</t>
  </si>
  <si>
    <t>12) DS bude při zprovoznění každé další etapy průběžně přebírat do správy také svislé dopravní značení, které již v území existuje a které přímo souvisí s provozem ZPS; pro účely kalkulačního vzorce je objem takto přebíraného dopravního značení odhadnut na 10% pro Pilot a Etapy 1 až 3 a na dvojnásobku pro Etapy 4 a 5 (začlenění stávajících ZPS do správy DS).</t>
  </si>
  <si>
    <t>13) DS bude při zprovoznění každé další etapy průběžně přebírat do správy také vodorovné dopravní značení, které již v území existuje a které přímo souvisí s provozem ZPS; pro účely kalkulačního vzorce je objem takto přebíraného dopravního značení odhadnut na 10% pro Pilot a Etapy 1 až 3 a na čtyřnásobek pro Etapy 4 a 5 (začlenění stávajících ZPS do správy DS).</t>
  </si>
  <si>
    <t xml:space="preserve">Příprava pro pořízení a instalaci dopravního značení (přímo souvisejícího s provozem ZPS nebo v návaznosti na pozdější změny v provozované ZPS ve smyslu kapitly 2.4 Technických podmínek Zadavatele) </t>
  </si>
  <si>
    <t>Za správnost součtů a výpočtů, tedy i nastavení vzorců v excelovém souboru je odpovědný výhradně uchazeč!</t>
  </si>
  <si>
    <t>ekologická likvidace PA</t>
  </si>
  <si>
    <t>A8.1</t>
  </si>
  <si>
    <t>A8.2</t>
  </si>
  <si>
    <t>A8.3</t>
  </si>
  <si>
    <t>pořízení svislé DZ IP4b (nebo jiné značky stejného tvaru a rozměru)</t>
  </si>
  <si>
    <r>
      <t xml:space="preserve">A12 : jednotková cena na 1 ks popsané položky při realizaci, </t>
    </r>
    <r>
      <rPr>
        <i/>
        <sz val="11"/>
        <color rgb="FFFF0000"/>
        <rFont val="Calibri"/>
        <family val="2"/>
        <charset val="238"/>
        <scheme val="minor"/>
      </rPr>
      <t>demontáží či likvidaci</t>
    </r>
    <r>
      <rPr>
        <i/>
        <sz val="11"/>
        <color theme="1"/>
        <rFont val="Calibri"/>
        <family val="2"/>
        <charset val="238"/>
        <scheme val="minor"/>
      </rPr>
      <t xml:space="preserve"> dopravního značení (DZ), bez ohledu na počet a rozsah realizované či do té doby realizovaných dodávek, instalací, </t>
    </r>
    <r>
      <rPr>
        <i/>
        <sz val="11"/>
        <color rgb="FFFF0000"/>
        <rFont val="Calibri"/>
        <family val="2"/>
        <charset val="238"/>
        <scheme val="minor"/>
      </rPr>
      <t>demontáží a likvidací</t>
    </r>
    <r>
      <rPr>
        <i/>
        <sz val="11"/>
        <color theme="1"/>
        <rFont val="Calibri"/>
        <family val="2"/>
        <charset val="238"/>
        <scheme val="minor"/>
      </rPr>
      <t xml:space="preserve"> DZ.</t>
    </r>
  </si>
  <si>
    <t>A8.1 : jednotková cena platná pro každý 1 případ, bez ohledu na počet prováděných či do té doby provedených deinstalací PA.</t>
  </si>
  <si>
    <t>A8.2 : jednotková cena platná pro každý 1 případ, bez ohledu na počet prováděných či do té doby provedených ekologických likvidací PA.</t>
  </si>
  <si>
    <t xml:space="preserve">A8.3 : jednotková cena platná pro každý 1 případ, bez ohledu na počet prováděných či do té doby provedených instalací a zprovoznění PA. </t>
  </si>
  <si>
    <t>ekologická likvidace sestavy svislého DZ (značka, úchyt, sloupek a patka)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</si>
</sst>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Praha &quot;0"/>
    <numFmt numFmtId="165" formatCode="[$-F800]dddd\,\ mmmm\ dd\,\ yyyy"/>
  </numFmts>
  <fonts count="32" x14ac:knownFonts="1">
    <font>
      <sz val="11"/>
      <color theme="1"/>
      <name val="Calibri"/>
      <family val="2"/>
      <charset val="238"/>
      <scheme val="minor"/>
    </font>
    <font>
      <sz val="10"/>
      <color theme="1"/>
      <name val="Tahoma"/>
      <family val="2"/>
      <charset val="238"/>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1"/>
      <name val="Calibri"/>
      <family val="2"/>
      <charset val="238"/>
      <scheme val="minor"/>
    </font>
    <font>
      <b/>
      <sz val="18"/>
      <color theme="1"/>
      <name val="Calibri"/>
      <family val="2"/>
      <charset val="238"/>
      <scheme val="minor"/>
    </font>
    <font>
      <b/>
      <sz val="11"/>
      <color rgb="FFFF0000"/>
      <name val="Calibri"/>
      <family val="2"/>
      <charset val="238"/>
      <scheme val="minor"/>
    </font>
    <font>
      <b/>
      <u/>
      <sz val="11"/>
      <color rgb="FFFF0000"/>
      <name val="Calibri"/>
      <family val="2"/>
      <charset val="238"/>
      <scheme val="minor"/>
    </font>
    <font>
      <i/>
      <sz val="11"/>
      <color theme="1"/>
      <name val="Calibri"/>
      <family val="2"/>
      <charset val="238"/>
      <scheme val="minor"/>
    </font>
    <font>
      <b/>
      <i/>
      <sz val="14"/>
      <color theme="1"/>
      <name val="Calibri"/>
      <family val="2"/>
      <charset val="238"/>
      <scheme val="minor"/>
    </font>
    <font>
      <b/>
      <sz val="16"/>
      <color theme="1"/>
      <name val="Calibri"/>
      <family val="2"/>
      <charset val="238"/>
      <scheme val="minor"/>
    </font>
    <font>
      <sz val="14"/>
      <color rgb="FFFF0000"/>
      <name val="Calibri"/>
      <family val="2"/>
      <charset val="238"/>
      <scheme val="minor"/>
    </font>
    <font>
      <sz val="11"/>
      <color theme="1"/>
      <name val="Calibri"/>
      <family val="2"/>
      <charset val="238"/>
      <scheme val="minor"/>
    </font>
    <font>
      <b/>
      <sz val="11"/>
      <color theme="1"/>
      <name val="Tahoma"/>
      <family val="2"/>
      <charset val="238"/>
    </font>
    <font>
      <sz val="11"/>
      <color theme="1"/>
      <name val="Tahoma"/>
      <family val="2"/>
      <charset val="238"/>
    </font>
    <font>
      <sz val="10"/>
      <color theme="3" tint="-0.249977111117893"/>
      <name val="Tahoma"/>
      <family val="2"/>
      <charset val="238"/>
    </font>
    <font>
      <b/>
      <sz val="12"/>
      <color rgb="FFFF0000"/>
      <name val="Calibri"/>
      <family val="2"/>
      <charset val="238"/>
      <scheme val="minor"/>
    </font>
    <font>
      <b/>
      <sz val="11"/>
      <color theme="0"/>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b/>
      <sz val="20"/>
      <color theme="1"/>
      <name val="Calibri"/>
      <family val="2"/>
      <charset val="238"/>
      <scheme val="minor"/>
    </font>
    <font>
      <b/>
      <i/>
      <u/>
      <sz val="11"/>
      <color theme="1"/>
      <name val="Calibri"/>
      <family val="2"/>
      <charset val="238"/>
      <scheme val="minor"/>
    </font>
    <font>
      <b/>
      <i/>
      <u/>
      <sz val="12"/>
      <color theme="1"/>
      <name val="Calibri"/>
      <family val="2"/>
      <charset val="238"/>
      <scheme val="minor"/>
    </font>
    <font>
      <i/>
      <sz val="12"/>
      <color theme="1"/>
      <name val="Calibri"/>
      <family val="2"/>
      <charset val="238"/>
      <scheme val="minor"/>
    </font>
    <font>
      <b/>
      <i/>
      <sz val="12"/>
      <color theme="1"/>
      <name val="Calibri"/>
      <family val="2"/>
      <charset val="238"/>
      <scheme val="minor"/>
    </font>
    <font>
      <sz val="9"/>
      <color theme="1"/>
      <name val="Calibri"/>
      <family val="2"/>
      <charset val="238"/>
      <scheme val="minor"/>
    </font>
    <font>
      <u/>
      <sz val="12"/>
      <name val="Calibri"/>
      <family val="2"/>
      <charset val="238"/>
      <scheme val="minor"/>
    </font>
    <font>
      <sz val="9"/>
      <color theme="0"/>
      <name val="Calibri"/>
      <family val="2"/>
      <charset val="238"/>
      <scheme val="minor"/>
    </font>
    <font>
      <sz val="11"/>
      <color rgb="FFFF0000"/>
      <name val="Calibri"/>
      <family val="2"/>
      <charset val="238"/>
      <scheme val="minor"/>
    </font>
    <font>
      <i/>
      <sz val="11"/>
      <color rgb="FFFF0000"/>
      <name val="Calibri"/>
      <family val="2"/>
      <charset val="238"/>
      <scheme val="minor"/>
    </font>
  </fonts>
  <fills count="23">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FF99"/>
        <bgColor indexed="64"/>
      </patternFill>
    </fill>
    <fill>
      <patternFill patternType="solid">
        <fgColor rgb="FFE1C2A3"/>
        <bgColor indexed="64"/>
      </patternFill>
    </fill>
    <fill>
      <patternFill patternType="solid">
        <fgColor rgb="FFD7AD83"/>
        <bgColor indexed="64"/>
      </patternFill>
    </fill>
    <fill>
      <patternFill patternType="solid">
        <fgColor rgb="FFC3844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8"/>
        <bgColor indexed="64"/>
      </patternFill>
    </fill>
    <fill>
      <patternFill patternType="solid">
        <fgColor theme="2" tint="-9.9978637043366805E-2"/>
        <bgColor indexed="64"/>
      </patternFill>
    </fill>
  </fills>
  <borders count="13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medium">
        <color indexed="64"/>
      </right>
      <top style="dashed">
        <color indexed="64"/>
      </top>
      <bottom/>
      <diagonal/>
    </border>
    <border>
      <left/>
      <right/>
      <top style="dashed">
        <color indexed="64"/>
      </top>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style="thin">
        <color indexed="64"/>
      </left>
      <right style="medium">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thin">
        <color indexed="64"/>
      </left>
      <right style="thin">
        <color rgb="FF002060"/>
      </right>
      <top style="thin">
        <color rgb="FF002060"/>
      </top>
      <bottom style="thin">
        <color rgb="FF002060"/>
      </bottom>
      <diagonal/>
    </border>
    <border>
      <left style="thin">
        <color indexed="64"/>
      </left>
      <right style="thin">
        <color rgb="FF002060"/>
      </right>
      <top style="thin">
        <color rgb="FF002060"/>
      </top>
      <bottom style="thin">
        <color indexed="64"/>
      </bottom>
      <diagonal/>
    </border>
    <border>
      <left style="thin">
        <color rgb="FF002060"/>
      </left>
      <right style="thin">
        <color rgb="FF002060"/>
      </right>
      <top style="thin">
        <color rgb="FF002060"/>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ashed">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dotted">
        <color indexed="64"/>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medium">
        <color indexed="64"/>
      </left>
      <right style="medium">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s>
  <cellStyleXfs count="2">
    <xf numFmtId="0" fontId="0" fillId="0" borderId="0"/>
    <xf numFmtId="9" fontId="13" fillId="0" borderId="0" applyFont="0" applyFill="0" applyBorder="0" applyAlignment="0" applyProtection="0"/>
  </cellStyleXfs>
  <cellXfs count="1076">
    <xf numFmtId="0" fontId="0" fillId="0" borderId="0" xfId="0"/>
    <xf numFmtId="0" fontId="3" fillId="0" borderId="0" xfId="0" applyFont="1" applyAlignment="1">
      <alignment wrapText="1"/>
    </xf>
    <xf numFmtId="0" fontId="0" fillId="0" borderId="0" xfId="0" applyAlignment="1">
      <alignment wrapText="1"/>
    </xf>
    <xf numFmtId="0" fontId="0" fillId="0" borderId="0" xfId="0" applyAlignment="1">
      <alignment vertical="top"/>
    </xf>
    <xf numFmtId="0" fontId="0" fillId="0" borderId="3" xfId="0" applyBorder="1" applyAlignment="1">
      <alignment vertical="top"/>
    </xf>
    <xf numFmtId="0" fontId="0" fillId="0" borderId="2" xfId="0" applyBorder="1" applyAlignment="1">
      <alignment vertical="top" wrapText="1"/>
    </xf>
    <xf numFmtId="0" fontId="0" fillId="0" borderId="3" xfId="0" applyBorder="1"/>
    <xf numFmtId="0" fontId="0" fillId="0" borderId="2" xfId="0" applyBorder="1" applyAlignment="1">
      <alignment wrapText="1"/>
    </xf>
    <xf numFmtId="0" fontId="0" fillId="0" borderId="4" xfId="0" applyBorder="1" applyAlignment="1">
      <alignment wrapText="1"/>
    </xf>
    <xf numFmtId="0" fontId="0" fillId="0" borderId="5" xfId="0" applyBorder="1"/>
    <xf numFmtId="0" fontId="0" fillId="0" borderId="6" xfId="0" applyBorder="1"/>
    <xf numFmtId="0" fontId="0" fillId="0" borderId="8" xfId="0" applyBorder="1"/>
    <xf numFmtId="0" fontId="0" fillId="0" borderId="8" xfId="0" applyBorder="1" applyAlignment="1">
      <alignment vertical="top"/>
    </xf>
    <xf numFmtId="0" fontId="0" fillId="0" borderId="10" xfId="0" applyBorder="1"/>
    <xf numFmtId="0" fontId="0" fillId="0" borderId="12" xfId="0" applyBorder="1"/>
    <xf numFmtId="0" fontId="0" fillId="0" borderId="7" xfId="0" applyBorder="1" applyAlignment="1">
      <alignment vertical="top"/>
    </xf>
    <xf numFmtId="0" fontId="2" fillId="0" borderId="17" xfId="0" applyFont="1" applyBorder="1" applyAlignment="1">
      <alignment vertical="center" wrapText="1"/>
    </xf>
    <xf numFmtId="0" fontId="2" fillId="0" borderId="19" xfId="0" applyFont="1" applyBorder="1" applyAlignment="1">
      <alignment vertical="center"/>
    </xf>
    <xf numFmtId="0" fontId="2" fillId="0" borderId="0" xfId="0" applyFont="1" applyAlignment="1">
      <alignment vertical="center"/>
    </xf>
    <xf numFmtId="0" fontId="0" fillId="0" borderId="9" xfId="0" applyBorder="1" applyAlignment="1">
      <alignment vertical="top"/>
    </xf>
    <xf numFmtId="0" fontId="0" fillId="0" borderId="10" xfId="0" applyBorder="1" applyAlignment="1">
      <alignment vertical="top"/>
    </xf>
    <xf numFmtId="0" fontId="0" fillId="0" borderId="21" xfId="0" applyBorder="1" applyAlignment="1">
      <alignment vertical="top" wrapText="1"/>
    </xf>
    <xf numFmtId="0" fontId="0" fillId="0" borderId="30" xfId="0" applyBorder="1" applyAlignment="1">
      <alignment vertical="top" wrapText="1"/>
    </xf>
    <xf numFmtId="0" fontId="0" fillId="2" borderId="9" xfId="0" applyFill="1" applyBorder="1" applyAlignment="1">
      <alignment vertical="top"/>
    </xf>
    <xf numFmtId="0" fontId="0" fillId="2" borderId="8" xfId="0" applyFill="1" applyBorder="1" applyAlignment="1">
      <alignment vertical="top"/>
    </xf>
    <xf numFmtId="0" fontId="0" fillId="2" borderId="11" xfId="0" applyFill="1" applyBorder="1"/>
    <xf numFmtId="0" fontId="0" fillId="2" borderId="9" xfId="0" applyFill="1" applyBorder="1"/>
    <xf numFmtId="0" fontId="0" fillId="2" borderId="8" xfId="0" applyFill="1" applyBorder="1"/>
    <xf numFmtId="0" fontId="0" fillId="0" borderId="9" xfId="0" applyBorder="1" applyAlignment="1">
      <alignment horizontal="left" wrapText="1"/>
    </xf>
    <xf numFmtId="0" fontId="4" fillId="0" borderId="0" xfId="0" applyFont="1" applyAlignment="1">
      <alignment wrapText="1"/>
    </xf>
    <xf numFmtId="0" fontId="0" fillId="0" borderId="33" xfId="0" applyBorder="1" applyAlignment="1">
      <alignment vertical="top"/>
    </xf>
    <xf numFmtId="0" fontId="0" fillId="0" borderId="26" xfId="0" applyBorder="1" applyAlignment="1">
      <alignment vertical="top"/>
    </xf>
    <xf numFmtId="0" fontId="0" fillId="0" borderId="26" xfId="0" applyBorder="1"/>
    <xf numFmtId="0" fontId="0" fillId="0" borderId="22" xfId="0" applyBorder="1" applyAlignment="1">
      <alignment vertical="top"/>
    </xf>
    <xf numFmtId="0" fontId="0" fillId="2" borderId="22" xfId="0" applyFill="1" applyBorder="1"/>
    <xf numFmtId="0" fontId="0" fillId="2" borderId="26" xfId="0" applyFill="1" applyBorder="1"/>
    <xf numFmtId="0" fontId="0" fillId="2" borderId="26" xfId="0" applyFill="1" applyBorder="1" applyAlignment="1">
      <alignment vertical="top"/>
    </xf>
    <xf numFmtId="0" fontId="0" fillId="0" borderId="22" xfId="0" applyBorder="1" applyAlignment="1">
      <alignment horizontal="left" wrapText="1"/>
    </xf>
    <xf numFmtId="0" fontId="2" fillId="0" borderId="36" xfId="0" applyFont="1" applyBorder="1" applyAlignment="1">
      <alignment vertical="center"/>
    </xf>
    <xf numFmtId="0" fontId="0" fillId="0" borderId="13" xfId="0" applyBorder="1" applyAlignment="1">
      <alignment vertical="top"/>
    </xf>
    <xf numFmtId="0" fontId="0" fillId="0" borderId="29" xfId="0" applyBorder="1" applyAlignment="1">
      <alignment vertical="top"/>
    </xf>
    <xf numFmtId="0" fontId="0" fillId="0" borderId="29" xfId="0" applyBorder="1"/>
    <xf numFmtId="0" fontId="0" fillId="0" borderId="20" xfId="0" applyBorder="1" applyAlignment="1">
      <alignment vertical="top"/>
    </xf>
    <xf numFmtId="0" fontId="0" fillId="0" borderId="14" xfId="0" applyBorder="1"/>
    <xf numFmtId="0" fontId="0" fillId="0" borderId="20" xfId="0" applyBorder="1" applyAlignment="1">
      <alignment horizontal="left" wrapText="1"/>
    </xf>
    <xf numFmtId="0" fontId="0" fillId="0" borderId="37" xfId="0" applyBorder="1"/>
    <xf numFmtId="0" fontId="0" fillId="0" borderId="38" xfId="0" applyBorder="1" applyAlignment="1">
      <alignment vertical="top" wrapText="1"/>
    </xf>
    <xf numFmtId="0" fontId="0" fillId="2" borderId="7" xfId="0" applyFill="1" applyBorder="1" applyAlignment="1">
      <alignment vertical="top"/>
    </xf>
    <xf numFmtId="0" fontId="0" fillId="2" borderId="11" xfId="0" applyFill="1" applyBorder="1" applyAlignment="1">
      <alignment vertical="top"/>
    </xf>
    <xf numFmtId="0" fontId="0" fillId="0" borderId="14" xfId="0" applyBorder="1" applyAlignment="1">
      <alignment vertical="top"/>
    </xf>
    <xf numFmtId="0" fontId="0" fillId="2" borderId="26" xfId="0" applyFill="1" applyBorder="1" applyAlignment="1">
      <alignment horizontal="center" vertical="top"/>
    </xf>
    <xf numFmtId="0" fontId="0" fillId="2" borderId="0" xfId="0" applyFill="1" applyBorder="1" applyAlignment="1">
      <alignment horizontal="center" vertical="top"/>
    </xf>
    <xf numFmtId="0" fontId="0" fillId="2" borderId="33" xfId="0" applyFill="1" applyBorder="1" applyAlignment="1">
      <alignment vertical="top"/>
    </xf>
    <xf numFmtId="0" fontId="0" fillId="2" borderId="24" xfId="0" applyFill="1" applyBorder="1"/>
    <xf numFmtId="0" fontId="0" fillId="3" borderId="27" xfId="0" applyFill="1" applyBorder="1" applyAlignment="1">
      <alignment vertical="top"/>
    </xf>
    <xf numFmtId="0" fontId="0" fillId="3" borderId="11" xfId="0" applyFill="1" applyBorder="1"/>
    <xf numFmtId="0" fontId="0" fillId="3" borderId="24" xfId="0" applyFill="1" applyBorder="1"/>
    <xf numFmtId="0" fontId="0" fillId="4" borderId="22" xfId="0" applyFill="1" applyBorder="1" applyAlignment="1">
      <alignment horizontal="left" vertical="top"/>
    </xf>
    <xf numFmtId="0" fontId="0" fillId="4" borderId="23" xfId="0" applyFill="1" applyBorder="1" applyAlignment="1">
      <alignment horizontal="left" vertical="top"/>
    </xf>
    <xf numFmtId="0" fontId="0" fillId="4" borderId="26" xfId="0" applyFill="1" applyBorder="1" applyAlignment="1">
      <alignment horizontal="left" vertical="top"/>
    </xf>
    <xf numFmtId="0" fontId="0" fillId="4" borderId="27" xfId="0" applyFill="1" applyBorder="1" applyAlignment="1">
      <alignment horizontal="left" vertical="top"/>
    </xf>
    <xf numFmtId="0" fontId="0" fillId="4" borderId="26" xfId="0" applyFill="1" applyBorder="1" applyAlignment="1">
      <alignment vertical="top"/>
    </xf>
    <xf numFmtId="0" fontId="0" fillId="4" borderId="24" xfId="0" applyFill="1" applyBorder="1" applyAlignment="1">
      <alignment vertical="top"/>
    </xf>
    <xf numFmtId="0" fontId="0" fillId="3" borderId="25" xfId="0" applyFill="1" applyBorder="1" applyAlignment="1">
      <alignment vertical="top"/>
    </xf>
    <xf numFmtId="0" fontId="0" fillId="3" borderId="26" xfId="0" applyFill="1" applyBorder="1"/>
    <xf numFmtId="0" fontId="0" fillId="0" borderId="20" xfId="0" applyBorder="1" applyAlignment="1">
      <alignment horizontal="left" vertical="top"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3" borderId="23" xfId="0" applyFill="1" applyBorder="1" applyAlignment="1">
      <alignment vertical="top"/>
    </xf>
    <xf numFmtId="0" fontId="0" fillId="0" borderId="24" xfId="0" applyBorder="1" applyAlignment="1">
      <alignment vertical="top"/>
    </xf>
    <xf numFmtId="0" fontId="0" fillId="0" borderId="7" xfId="0" applyFill="1" applyBorder="1" applyAlignment="1">
      <alignment vertical="top"/>
    </xf>
    <xf numFmtId="0" fontId="0" fillId="0" borderId="8" xfId="0" applyFill="1" applyBorder="1" applyAlignment="1">
      <alignment vertical="top"/>
    </xf>
    <xf numFmtId="0" fontId="0" fillId="0" borderId="16" xfId="0" applyBorder="1" applyAlignment="1">
      <alignment vertical="top" wrapText="1"/>
    </xf>
    <xf numFmtId="0" fontId="0" fillId="0" borderId="33" xfId="0" applyFill="1" applyBorder="1" applyAlignment="1">
      <alignment vertical="top"/>
    </xf>
    <xf numFmtId="1" fontId="0" fillId="0" borderId="8" xfId="0" applyNumberFormat="1" applyBorder="1" applyAlignment="1">
      <alignment vertical="top"/>
    </xf>
    <xf numFmtId="1" fontId="0" fillId="0" borderId="26" xfId="0" applyNumberFormat="1" applyBorder="1" applyAlignment="1">
      <alignment vertical="top"/>
    </xf>
    <xf numFmtId="3" fontId="0" fillId="0" borderId="8" xfId="0" applyNumberFormat="1" applyBorder="1" applyAlignment="1">
      <alignment vertical="top"/>
    </xf>
    <xf numFmtId="3" fontId="0" fillId="0" borderId="26" xfId="0" applyNumberFormat="1" applyBorder="1" applyAlignment="1">
      <alignment vertical="top"/>
    </xf>
    <xf numFmtId="3" fontId="0" fillId="0" borderId="9" xfId="0" applyNumberFormat="1" applyBorder="1" applyAlignment="1">
      <alignment vertical="top"/>
    </xf>
    <xf numFmtId="0" fontId="0" fillId="0" borderId="39" xfId="0" applyBorder="1" applyAlignment="1">
      <alignment horizontal="left" vertical="top" wrapText="1"/>
    </xf>
    <xf numFmtId="0" fontId="0" fillId="0" borderId="25" xfId="0" applyBorder="1" applyAlignment="1">
      <alignment horizontal="lef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1" fontId="0" fillId="0" borderId="9" xfId="0" applyNumberFormat="1" applyBorder="1" applyAlignment="1">
      <alignment vertical="top"/>
    </xf>
    <xf numFmtId="0" fontId="0" fillId="5" borderId="8" xfId="0" applyFill="1" applyBorder="1" applyAlignment="1">
      <alignment vertical="top"/>
    </xf>
    <xf numFmtId="0" fontId="0" fillId="5" borderId="11" xfId="0" applyFill="1" applyBorder="1" applyAlignment="1">
      <alignment vertical="top"/>
    </xf>
    <xf numFmtId="0" fontId="0" fillId="0" borderId="11" xfId="0" applyBorder="1" applyAlignment="1">
      <alignment horizontal="left" vertical="top" wrapText="1"/>
    </xf>
    <xf numFmtId="3" fontId="0" fillId="0" borderId="9" xfId="0" applyNumberFormat="1" applyFill="1" applyBorder="1" applyAlignment="1">
      <alignment vertical="top"/>
    </xf>
    <xf numFmtId="0" fontId="0" fillId="0" borderId="20" xfId="0" applyBorder="1" applyAlignment="1">
      <alignment vertical="top" wrapText="1"/>
    </xf>
    <xf numFmtId="0" fontId="0" fillId="0" borderId="29" xfId="0" applyBorder="1" applyAlignment="1">
      <alignment vertical="top" wrapText="1"/>
    </xf>
    <xf numFmtId="0" fontId="0" fillId="0" borderId="14" xfId="0" applyBorder="1" applyAlignment="1">
      <alignment vertical="top" wrapText="1"/>
    </xf>
    <xf numFmtId="0" fontId="0" fillId="5" borderId="26" xfId="0" applyFill="1" applyBorder="1" applyAlignment="1">
      <alignment vertical="top"/>
    </xf>
    <xf numFmtId="0" fontId="0" fillId="0" borderId="8" xfId="0" applyFill="1" applyBorder="1" applyAlignment="1">
      <alignment vertical="top" wrapText="1"/>
    </xf>
    <xf numFmtId="0" fontId="0" fillId="0" borderId="0" xfId="0" applyAlignment="1"/>
    <xf numFmtId="0" fontId="0" fillId="5" borderId="28" xfId="0" applyFill="1" applyBorder="1" applyAlignment="1">
      <alignment vertical="top"/>
    </xf>
    <xf numFmtId="0" fontId="0" fillId="0" borderId="10" xfId="0" applyBorder="1" applyAlignment="1">
      <alignment vertical="top" wrapText="1"/>
    </xf>
    <xf numFmtId="0" fontId="0" fillId="0" borderId="3"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0" borderId="17" xfId="0" applyFont="1" applyBorder="1" applyAlignment="1">
      <alignment vertical="top" wrapText="1"/>
    </xf>
    <xf numFmtId="0" fontId="2" fillId="0" borderId="40" xfId="0" applyFont="1" applyBorder="1" applyAlignment="1">
      <alignment vertical="top" wrapText="1"/>
    </xf>
    <xf numFmtId="0" fontId="2" fillId="0" borderId="0" xfId="0" applyFont="1" applyAlignment="1">
      <alignment vertical="top"/>
    </xf>
    <xf numFmtId="3" fontId="0" fillId="0" borderId="22" xfId="0" applyNumberFormat="1" applyFill="1" applyBorder="1" applyAlignment="1">
      <alignment vertical="top"/>
    </xf>
    <xf numFmtId="0" fontId="0" fillId="0" borderId="41" xfId="0" applyBorder="1" applyAlignment="1">
      <alignment horizontal="left" vertical="top" wrapText="1"/>
    </xf>
    <xf numFmtId="0" fontId="0" fillId="0" borderId="13" xfId="0" applyBorder="1" applyAlignment="1">
      <alignment horizontal="left" vertical="top" wrapText="1"/>
    </xf>
    <xf numFmtId="0" fontId="0" fillId="0" borderId="29" xfId="0" applyBorder="1" applyAlignment="1">
      <alignment horizontal="left" vertical="top" wrapText="1"/>
    </xf>
    <xf numFmtId="0" fontId="0" fillId="0" borderId="20" xfId="0" applyBorder="1" applyAlignment="1">
      <alignment horizontal="left" vertical="top" wrapText="1"/>
    </xf>
    <xf numFmtId="3" fontId="0" fillId="0" borderId="23" xfId="0" applyNumberFormat="1" applyBorder="1" applyAlignment="1">
      <alignment horizontal="left" vertical="top" wrapText="1"/>
    </xf>
    <xf numFmtId="0" fontId="0" fillId="0" borderId="9" xfId="0" applyBorder="1" applyAlignment="1">
      <alignment horizontal="left" vertical="top" wrapText="1"/>
    </xf>
    <xf numFmtId="0" fontId="0" fillId="5" borderId="0" xfId="0" applyFill="1" applyBorder="1" applyAlignment="1">
      <alignment vertical="top"/>
    </xf>
    <xf numFmtId="0" fontId="0" fillId="6" borderId="8" xfId="0" applyFill="1" applyBorder="1" applyAlignment="1">
      <alignment vertical="top"/>
    </xf>
    <xf numFmtId="0" fontId="0" fillId="6" borderId="11" xfId="0" applyFill="1" applyBorder="1" applyAlignment="1">
      <alignment vertical="top"/>
    </xf>
    <xf numFmtId="0" fontId="0" fillId="6" borderId="3" xfId="0" applyFill="1" applyBorder="1" applyAlignment="1">
      <alignment vertical="top" wrapText="1"/>
    </xf>
    <xf numFmtId="0" fontId="0" fillId="6" borderId="12" xfId="0" applyFill="1" applyBorder="1" applyAlignment="1">
      <alignment vertical="top" wrapText="1"/>
    </xf>
    <xf numFmtId="0" fontId="0" fillId="0" borderId="8" xfId="0" applyBorder="1" applyAlignment="1">
      <alignment horizontal="left" vertical="top" wrapText="1"/>
    </xf>
    <xf numFmtId="3" fontId="0" fillId="0" borderId="27" xfId="0" applyNumberFormat="1" applyBorder="1" applyAlignment="1">
      <alignment horizontal="left" vertical="top" wrapText="1"/>
    </xf>
    <xf numFmtId="0" fontId="0" fillId="6" borderId="24" xfId="0" applyFill="1" applyBorder="1" applyAlignment="1">
      <alignment vertical="top"/>
    </xf>
    <xf numFmtId="1" fontId="0" fillId="5" borderId="8" xfId="0" applyNumberFormat="1" applyFill="1" applyBorder="1" applyAlignment="1">
      <alignment vertical="top"/>
    </xf>
    <xf numFmtId="0" fontId="0" fillId="6" borderId="30" xfId="0" applyFill="1" applyBorder="1" applyAlignment="1">
      <alignment vertical="top" wrapText="1"/>
    </xf>
    <xf numFmtId="3" fontId="0" fillId="0" borderId="21" xfId="0" applyNumberFormat="1" applyBorder="1" applyAlignment="1">
      <alignment vertical="top"/>
    </xf>
    <xf numFmtId="0" fontId="0" fillId="6" borderId="42" xfId="0" applyFill="1" applyBorder="1" applyAlignment="1">
      <alignment vertical="top"/>
    </xf>
    <xf numFmtId="0" fontId="0" fillId="6" borderId="6" xfId="0" applyFill="1" applyBorder="1" applyAlignment="1">
      <alignment vertical="top"/>
    </xf>
    <xf numFmtId="0" fontId="0" fillId="5" borderId="30" xfId="0" applyFill="1" applyBorder="1" applyAlignment="1">
      <alignment vertical="top"/>
    </xf>
    <xf numFmtId="0" fontId="0" fillId="5" borderId="7" xfId="0" applyFill="1" applyBorder="1" applyAlignment="1">
      <alignment vertical="top"/>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5" borderId="27" xfId="0" applyFill="1" applyBorder="1" applyAlignment="1">
      <alignment vertical="top"/>
    </xf>
    <xf numFmtId="0" fontId="0" fillId="5" borderId="25" xfId="0" applyFill="1" applyBorder="1" applyAlignment="1">
      <alignment vertical="top"/>
    </xf>
    <xf numFmtId="1" fontId="0" fillId="5" borderId="30" xfId="0" applyNumberFormat="1" applyFill="1" applyBorder="1" applyAlignment="1">
      <alignment vertical="top"/>
    </xf>
    <xf numFmtId="1" fontId="0" fillId="5" borderId="9" xfId="0" applyNumberFormat="1" applyFill="1" applyBorder="1" applyAlignment="1">
      <alignment vertical="top"/>
    </xf>
    <xf numFmtId="0" fontId="0" fillId="5" borderId="9" xfId="0" applyFill="1" applyBorder="1" applyAlignment="1">
      <alignment vertical="top"/>
    </xf>
    <xf numFmtId="0" fontId="0" fillId="5" borderId="21" xfId="0" applyFill="1" applyBorder="1" applyAlignment="1">
      <alignment vertical="top"/>
    </xf>
    <xf numFmtId="3" fontId="0" fillId="5" borderId="7" xfId="0" applyNumberFormat="1" applyFill="1" applyBorder="1" applyAlignment="1">
      <alignment vertical="top"/>
    </xf>
    <xf numFmtId="3" fontId="0" fillId="5" borderId="16" xfId="0" applyNumberFormat="1" applyFill="1" applyBorder="1" applyAlignment="1">
      <alignment vertical="top"/>
    </xf>
    <xf numFmtId="3" fontId="0" fillId="5" borderId="9" xfId="0" applyNumberFormat="1" applyFill="1" applyBorder="1" applyAlignment="1">
      <alignment vertical="top"/>
    </xf>
    <xf numFmtId="3" fontId="0" fillId="5" borderId="21" xfId="0" applyNumberFormat="1" applyFill="1" applyBorder="1" applyAlignment="1">
      <alignment vertical="top"/>
    </xf>
    <xf numFmtId="3" fontId="0" fillId="5" borderId="46" xfId="0" applyNumberFormat="1" applyFill="1" applyBorder="1" applyAlignment="1">
      <alignment vertical="top"/>
    </xf>
    <xf numFmtId="3" fontId="0" fillId="5" borderId="47" xfId="0" applyNumberFormat="1" applyFill="1" applyBorder="1" applyAlignment="1">
      <alignment vertical="top"/>
    </xf>
    <xf numFmtId="0" fontId="0" fillId="5" borderId="48" xfId="0" applyFill="1" applyBorder="1" applyAlignment="1">
      <alignment vertical="top"/>
    </xf>
    <xf numFmtId="0" fontId="0" fillId="5" borderId="31" xfId="0" applyFill="1" applyBorder="1" applyAlignment="1">
      <alignment vertical="top"/>
    </xf>
    <xf numFmtId="0" fontId="0" fillId="0" borderId="48" xfId="0" applyBorder="1" applyAlignment="1">
      <alignment horizontal="left" vertical="top" wrapText="1"/>
    </xf>
    <xf numFmtId="0" fontId="0" fillId="0" borderId="31" xfId="0" applyBorder="1" applyAlignment="1">
      <alignment horizontal="left" vertical="top" wrapText="1"/>
    </xf>
    <xf numFmtId="0" fontId="5" fillId="0" borderId="7" xfId="0" applyFont="1" applyFill="1" applyBorder="1" applyAlignment="1">
      <alignment vertical="top"/>
    </xf>
    <xf numFmtId="0" fontId="5" fillId="0" borderId="16" xfId="0" applyFont="1" applyFill="1" applyBorder="1" applyAlignment="1">
      <alignment vertical="top"/>
    </xf>
    <xf numFmtId="0" fontId="0" fillId="5" borderId="43" xfId="0" applyFill="1" applyBorder="1" applyAlignment="1">
      <alignment vertical="top"/>
    </xf>
    <xf numFmtId="0" fontId="0" fillId="4" borderId="43" xfId="0" applyFill="1" applyBorder="1" applyAlignment="1">
      <alignment vertical="top"/>
    </xf>
    <xf numFmtId="0" fontId="0" fillId="4" borderId="15" xfId="0" applyFill="1" applyBorder="1" applyAlignment="1">
      <alignment vertical="top"/>
    </xf>
    <xf numFmtId="0" fontId="0" fillId="0" borderId="36" xfId="0" applyBorder="1" applyAlignment="1">
      <alignment horizontal="left" vertical="top" wrapText="1"/>
    </xf>
    <xf numFmtId="0" fontId="0" fillId="0" borderId="49" xfId="0" applyBorder="1" applyAlignment="1">
      <alignment horizontal="left" vertical="top" wrapText="1"/>
    </xf>
    <xf numFmtId="3" fontId="0" fillId="5" borderId="32" xfId="0" applyNumberFormat="1" applyFill="1" applyBorder="1" applyAlignment="1">
      <alignment vertical="top"/>
    </xf>
    <xf numFmtId="3" fontId="0" fillId="5" borderId="50" xfId="0" applyNumberFormat="1" applyFill="1" applyBorder="1" applyAlignment="1">
      <alignment vertical="top"/>
    </xf>
    <xf numFmtId="3" fontId="0" fillId="5" borderId="48" xfId="0" applyNumberFormat="1" applyFill="1" applyBorder="1" applyAlignment="1">
      <alignment vertical="top"/>
    </xf>
    <xf numFmtId="3" fontId="0" fillId="5" borderId="31" xfId="0" applyNumberFormat="1" applyFill="1" applyBorder="1" applyAlignment="1">
      <alignment vertical="top"/>
    </xf>
    <xf numFmtId="0" fontId="0" fillId="0" borderId="3" xfId="0" applyFill="1" applyBorder="1" applyAlignment="1">
      <alignment vertical="top" wrapText="1"/>
    </xf>
    <xf numFmtId="0" fontId="0" fillId="6" borderId="26" xfId="0" applyFill="1" applyBorder="1" applyAlignment="1">
      <alignment vertical="top"/>
    </xf>
    <xf numFmtId="0" fontId="0" fillId="6" borderId="35" xfId="0" applyFill="1" applyBorder="1" applyAlignment="1">
      <alignment vertical="top"/>
    </xf>
    <xf numFmtId="0" fontId="0" fillId="6" borderId="5" xfId="0" applyFill="1" applyBorder="1" applyAlignment="1">
      <alignment vertical="top"/>
    </xf>
    <xf numFmtId="0" fontId="0" fillId="6" borderId="2" xfId="0" applyFill="1" applyBorder="1" applyAlignment="1">
      <alignment vertical="top" wrapText="1"/>
    </xf>
    <xf numFmtId="0" fontId="0" fillId="0" borderId="2" xfId="0" applyFill="1" applyBorder="1" applyAlignment="1">
      <alignment vertical="top" wrapText="1"/>
    </xf>
    <xf numFmtId="0" fontId="0" fillId="0" borderId="0" xfId="0" applyFill="1" applyAlignment="1">
      <alignment vertical="top"/>
    </xf>
    <xf numFmtId="0" fontId="0" fillId="0" borderId="0" xfId="0" applyFill="1" applyAlignment="1"/>
    <xf numFmtId="0" fontId="2" fillId="0" borderId="0" xfId="0" applyFont="1" applyFill="1" applyAlignment="1">
      <alignment vertical="top"/>
    </xf>
    <xf numFmtId="0" fontId="0" fillId="7" borderId="0" xfId="0" applyFill="1" applyAlignment="1">
      <alignment vertical="top" wrapText="1"/>
    </xf>
    <xf numFmtId="0" fontId="2" fillId="7" borderId="17" xfId="0" applyFont="1" applyFill="1" applyBorder="1" applyAlignment="1">
      <alignment vertical="top" wrapText="1"/>
    </xf>
    <xf numFmtId="0" fontId="2" fillId="7" borderId="40" xfId="0" applyFont="1" applyFill="1" applyBorder="1" applyAlignment="1">
      <alignment vertical="top" wrapText="1"/>
    </xf>
    <xf numFmtId="0" fontId="0" fillId="7" borderId="2" xfId="0" applyFill="1" applyBorder="1" applyAlignment="1">
      <alignment vertical="top" wrapText="1"/>
    </xf>
    <xf numFmtId="0" fontId="0" fillId="7" borderId="45"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vertical="top"/>
    </xf>
    <xf numFmtId="0" fontId="6" fillId="0" borderId="0" xfId="0" applyFont="1" applyAlignment="1">
      <alignment vertical="top" wrapText="1"/>
    </xf>
    <xf numFmtId="0" fontId="0" fillId="0" borderId="17" xfId="0" applyFont="1" applyBorder="1" applyAlignment="1">
      <alignment vertical="top" wrapText="1"/>
    </xf>
    <xf numFmtId="0" fontId="0" fillId="0" borderId="40" xfId="0" applyFont="1" applyBorder="1" applyAlignment="1">
      <alignment vertical="top" wrapText="1"/>
    </xf>
    <xf numFmtId="0" fontId="0" fillId="0" borderId="0" xfId="0" applyFont="1" applyAlignment="1">
      <alignment vertical="top"/>
    </xf>
    <xf numFmtId="0" fontId="0" fillId="0" borderId="0" xfId="0" applyFont="1" applyFill="1" applyAlignment="1">
      <alignment vertical="top"/>
    </xf>
    <xf numFmtId="0" fontId="2" fillId="0" borderId="1" xfId="0" applyFont="1" applyBorder="1" applyAlignment="1">
      <alignment vertical="top" wrapText="1"/>
    </xf>
    <xf numFmtId="0" fontId="2" fillId="0" borderId="0" xfId="0" applyFont="1" applyBorder="1" applyAlignment="1">
      <alignment vertical="top"/>
    </xf>
    <xf numFmtId="0" fontId="2" fillId="0" borderId="5" xfId="0" applyFont="1" applyBorder="1" applyAlignment="1">
      <alignment vertical="top" wrapText="1"/>
    </xf>
    <xf numFmtId="14" fontId="2" fillId="0" borderId="5" xfId="0" applyNumberFormat="1" applyFont="1" applyBorder="1" applyAlignment="1">
      <alignment vertical="top" wrapText="1"/>
    </xf>
    <xf numFmtId="14" fontId="2" fillId="0" borderId="1" xfId="0" applyNumberFormat="1" applyFont="1" applyBorder="1" applyAlignment="1">
      <alignment horizontal="center" vertical="top" wrapText="1"/>
    </xf>
    <xf numFmtId="0" fontId="0" fillId="0" borderId="23" xfId="0" applyBorder="1" applyAlignment="1">
      <alignment vertical="top" wrapText="1"/>
    </xf>
    <xf numFmtId="0" fontId="0" fillId="0" borderId="27" xfId="0" applyBorder="1" applyAlignment="1">
      <alignment horizontal="left" wrapText="1"/>
    </xf>
    <xf numFmtId="0" fontId="0" fillId="0" borderId="25" xfId="0" applyBorder="1" applyAlignment="1">
      <alignment horizontal="left" wrapText="1"/>
    </xf>
    <xf numFmtId="0" fontId="0" fillId="4" borderId="8" xfId="0" applyFill="1" applyBorder="1" applyAlignment="1">
      <alignment horizontal="left" vertical="top" wrapText="1" indent="1"/>
    </xf>
    <xf numFmtId="0" fontId="0" fillId="6" borderId="0" xfId="0" applyFill="1" applyBorder="1" applyAlignment="1">
      <alignment vertical="top"/>
    </xf>
    <xf numFmtId="0" fontId="0" fillId="0" borderId="9" xfId="0" applyFill="1" applyBorder="1" applyAlignment="1">
      <alignment vertical="top"/>
    </xf>
    <xf numFmtId="0" fontId="0" fillId="0" borderId="22" xfId="0" applyFill="1" applyBorder="1" applyAlignment="1">
      <alignment vertical="top"/>
    </xf>
    <xf numFmtId="0" fontId="2" fillId="0" borderId="40" xfId="0" applyFont="1" applyBorder="1" applyAlignment="1">
      <alignment horizontal="center"/>
    </xf>
    <xf numFmtId="14" fontId="2" fillId="0" borderId="40" xfId="0" applyNumberFormat="1" applyFont="1" applyBorder="1" applyAlignment="1">
      <alignment horizontal="center" vertical="top" wrapText="1"/>
    </xf>
    <xf numFmtId="3" fontId="0" fillId="0" borderId="0" xfId="0" applyNumberFormat="1" applyBorder="1" applyAlignment="1">
      <alignment vertical="top"/>
    </xf>
    <xf numFmtId="0" fontId="0" fillId="0" borderId="26" xfId="0" applyFill="1" applyBorder="1" applyAlignment="1">
      <alignment vertical="top"/>
    </xf>
    <xf numFmtId="1" fontId="0" fillId="0" borderId="33" xfId="0" applyNumberFormat="1" applyBorder="1" applyAlignment="1">
      <alignment vertical="top"/>
    </xf>
    <xf numFmtId="0" fontId="0" fillId="6" borderId="53" xfId="0" applyFill="1" applyBorder="1" applyAlignment="1">
      <alignment vertical="top"/>
    </xf>
    <xf numFmtId="0" fontId="3" fillId="0" borderId="26" xfId="0" applyFont="1" applyFill="1" applyBorder="1" applyAlignment="1">
      <alignment vertical="top"/>
    </xf>
    <xf numFmtId="0" fontId="0" fillId="0" borderId="26" xfId="0" applyBorder="1" applyAlignment="1"/>
    <xf numFmtId="0" fontId="0" fillId="6" borderId="38" xfId="0" applyFill="1" applyBorder="1" applyAlignment="1">
      <alignment vertical="top"/>
    </xf>
    <xf numFmtId="0" fontId="0" fillId="0" borderId="42" xfId="0" applyBorder="1" applyAlignment="1">
      <alignment horizontal="left" wrapText="1"/>
    </xf>
    <xf numFmtId="0" fontId="0" fillId="6" borderId="54" xfId="0" applyFill="1" applyBorder="1" applyAlignment="1">
      <alignment vertical="top"/>
    </xf>
    <xf numFmtId="0" fontId="0" fillId="6" borderId="55" xfId="0" applyFill="1" applyBorder="1" applyAlignment="1">
      <alignment vertical="top"/>
    </xf>
    <xf numFmtId="0" fontId="0" fillId="6" borderId="2" xfId="0" applyFill="1" applyBorder="1" applyAlignment="1">
      <alignment vertical="top"/>
    </xf>
    <xf numFmtId="0" fontId="0" fillId="6" borderId="55" xfId="0" applyFill="1" applyBorder="1" applyAlignment="1">
      <alignment vertical="top" wrapText="1"/>
    </xf>
    <xf numFmtId="0" fontId="0" fillId="6" borderId="56" xfId="0" applyFill="1" applyBorder="1" applyAlignment="1">
      <alignment vertical="top"/>
    </xf>
    <xf numFmtId="1" fontId="0" fillId="0" borderId="44" xfId="0" applyNumberFormat="1" applyBorder="1" applyAlignment="1">
      <alignment vertical="top" wrapText="1"/>
    </xf>
    <xf numFmtId="0" fontId="0" fillId="0" borderId="2" xfId="0" applyBorder="1" applyAlignment="1">
      <alignment vertical="top"/>
    </xf>
    <xf numFmtId="0" fontId="0" fillId="6" borderId="52" xfId="0" applyFill="1" applyBorder="1" applyAlignment="1">
      <alignment vertical="top"/>
    </xf>
    <xf numFmtId="0" fontId="0" fillId="0" borderId="44" xfId="0" applyBorder="1" applyAlignment="1">
      <alignment vertical="top"/>
    </xf>
    <xf numFmtId="0" fontId="0" fillId="6" borderId="52" xfId="0" applyFill="1" applyBorder="1" applyAlignment="1">
      <alignment vertical="top" wrapText="1"/>
    </xf>
    <xf numFmtId="0" fontId="0" fillId="0" borderId="57" xfId="0" applyBorder="1" applyAlignment="1">
      <alignment vertical="top" wrapText="1"/>
    </xf>
    <xf numFmtId="0" fontId="0" fillId="0" borderId="54" xfId="0" applyBorder="1" applyAlignment="1">
      <alignment vertical="top" wrapText="1"/>
    </xf>
    <xf numFmtId="0" fontId="0" fillId="0" borderId="58" xfId="0" applyBorder="1" applyAlignment="1">
      <alignment vertical="top" wrapText="1"/>
    </xf>
    <xf numFmtId="0" fontId="0" fillId="0" borderId="54" xfId="0" applyFill="1" applyBorder="1" applyAlignment="1">
      <alignment vertical="top" wrapText="1"/>
    </xf>
    <xf numFmtId="0" fontId="0" fillId="0" borderId="44" xfId="0" applyBorder="1" applyAlignment="1">
      <alignment vertical="top" wrapText="1"/>
    </xf>
    <xf numFmtId="0" fontId="0" fillId="0" borderId="51" xfId="0" applyBorder="1" applyAlignment="1">
      <alignment vertical="top" wrapText="1"/>
    </xf>
    <xf numFmtId="0" fontId="0" fillId="6" borderId="54" xfId="0" applyFill="1" applyBorder="1" applyAlignment="1">
      <alignment vertical="top" wrapText="1"/>
    </xf>
    <xf numFmtId="0" fontId="0" fillId="0" borderId="23" xfId="0" applyBorder="1" applyAlignment="1">
      <alignment horizontal="left" vertical="top" wrapText="1"/>
    </xf>
    <xf numFmtId="0" fontId="0" fillId="0" borderId="27" xfId="0" applyBorder="1" applyAlignment="1">
      <alignment horizontal="left" vertical="top" wrapText="1"/>
    </xf>
    <xf numFmtId="0" fontId="0" fillId="7" borderId="8" xfId="0" applyFill="1" applyBorder="1" applyAlignment="1">
      <alignment vertical="top" wrapText="1"/>
    </xf>
    <xf numFmtId="0" fontId="2" fillId="0" borderId="17" xfId="0" applyFont="1" applyBorder="1" applyAlignment="1">
      <alignment horizontal="center"/>
    </xf>
    <xf numFmtId="14" fontId="2" fillId="0" borderId="17" xfId="0" applyNumberFormat="1" applyFont="1" applyBorder="1" applyAlignment="1">
      <alignment horizontal="center" vertical="top" wrapText="1"/>
    </xf>
    <xf numFmtId="1" fontId="0" fillId="0" borderId="0" xfId="0" applyNumberFormat="1" applyBorder="1" applyAlignment="1">
      <alignment vertical="top"/>
    </xf>
    <xf numFmtId="0" fontId="0" fillId="0" borderId="34" xfId="0" applyBorder="1" applyAlignment="1">
      <alignment vertical="top"/>
    </xf>
    <xf numFmtId="0" fontId="0" fillId="8" borderId="34" xfId="0" applyFill="1" applyBorder="1" applyAlignment="1">
      <alignment vertical="top"/>
    </xf>
    <xf numFmtId="1" fontId="0" fillId="0" borderId="7" xfId="0" applyNumberFormat="1" applyBorder="1" applyAlignment="1">
      <alignment vertical="top"/>
    </xf>
    <xf numFmtId="0" fontId="0" fillId="0" borderId="0" xfId="0" applyBorder="1" applyAlignment="1"/>
    <xf numFmtId="0" fontId="2" fillId="0" borderId="49" xfId="0" applyFont="1" applyBorder="1" applyAlignment="1">
      <alignment vertical="top" wrapText="1"/>
    </xf>
    <xf numFmtId="0" fontId="0" fillId="7" borderId="49" xfId="0" applyFont="1" applyFill="1" applyBorder="1" applyAlignment="1">
      <alignment vertical="top" wrapText="1"/>
    </xf>
    <xf numFmtId="1" fontId="0" fillId="0" borderId="8" xfId="0" applyNumberFormat="1" applyBorder="1" applyAlignment="1">
      <alignment horizontal="right" vertical="top"/>
    </xf>
    <xf numFmtId="0" fontId="0" fillId="0" borderId="0" xfId="0" applyBorder="1" applyAlignment="1">
      <alignment horizontal="left" vertical="top" wrapText="1"/>
    </xf>
    <xf numFmtId="0" fontId="0" fillId="0" borderId="25" xfId="0" applyBorder="1" applyAlignment="1">
      <alignment vertical="top" wrapText="1"/>
    </xf>
    <xf numFmtId="0" fontId="0" fillId="0" borderId="39" xfId="0" applyBorder="1" applyAlignment="1">
      <alignment horizontal="left" vertical="top" wrapText="1" indent="1"/>
    </xf>
    <xf numFmtId="0" fontId="0" fillId="0" borderId="27" xfId="0" applyBorder="1" applyAlignment="1">
      <alignment horizontal="left" vertical="top" wrapText="1" indent="1"/>
    </xf>
    <xf numFmtId="0" fontId="0" fillId="5" borderId="0" xfId="0" applyFill="1" applyAlignment="1">
      <alignment vertical="top"/>
    </xf>
    <xf numFmtId="1" fontId="0" fillId="0" borderId="9" xfId="0" applyNumberFormat="1" applyFill="1" applyBorder="1" applyAlignment="1">
      <alignment horizontal="right" vertical="top"/>
    </xf>
    <xf numFmtId="1" fontId="0" fillId="0" borderId="8" xfId="0" applyNumberFormat="1" applyFill="1" applyBorder="1" applyAlignment="1">
      <alignment horizontal="right" vertical="top"/>
    </xf>
    <xf numFmtId="1" fontId="0" fillId="0" borderId="8" xfId="0" applyNumberFormat="1" applyFill="1" applyBorder="1" applyAlignment="1">
      <alignment vertical="top"/>
    </xf>
    <xf numFmtId="0" fontId="0" fillId="5" borderId="27" xfId="0" applyFill="1" applyBorder="1" applyAlignment="1">
      <alignment horizontal="left" vertical="top" wrapText="1"/>
    </xf>
    <xf numFmtId="1" fontId="2" fillId="0" borderId="5" xfId="0" applyNumberFormat="1" applyFont="1" applyBorder="1" applyAlignment="1">
      <alignment vertical="top" wrapText="1"/>
    </xf>
    <xf numFmtId="1" fontId="0" fillId="0" borderId="0" xfId="0" applyNumberFormat="1" applyAlignment="1">
      <alignment vertical="top"/>
    </xf>
    <xf numFmtId="0" fontId="0" fillId="0" borderId="11" xfId="0" applyBorder="1" applyAlignment="1">
      <alignment horizontal="left" wrapText="1"/>
    </xf>
    <xf numFmtId="1" fontId="0" fillId="0" borderId="26" xfId="0" applyNumberFormat="1" applyFill="1" applyBorder="1" applyAlignment="1">
      <alignment horizontal="right" vertical="top"/>
    </xf>
    <xf numFmtId="1" fontId="0" fillId="0" borderId="26" xfId="0" applyNumberFormat="1" applyBorder="1" applyAlignment="1">
      <alignment horizontal="right" vertical="top"/>
    </xf>
    <xf numFmtId="0" fontId="0" fillId="4" borderId="8" xfId="0" applyFill="1" applyBorder="1" applyAlignment="1">
      <alignment vertical="top"/>
    </xf>
    <xf numFmtId="0" fontId="0" fillId="4" borderId="0" xfId="0" applyFill="1" applyBorder="1" applyAlignment="1">
      <alignment vertical="top"/>
    </xf>
    <xf numFmtId="0" fontId="7" fillId="0" borderId="0" xfId="0" applyFont="1" applyAlignment="1">
      <alignment vertical="top" wrapText="1"/>
    </xf>
    <xf numFmtId="0" fontId="7" fillId="0" borderId="0" xfId="0" applyFont="1" applyAlignment="1">
      <alignment vertical="top"/>
    </xf>
    <xf numFmtId="0" fontId="8" fillId="0" borderId="0" xfId="0" applyFont="1" applyBorder="1" applyAlignment="1">
      <alignment horizontal="left" vertical="top" wrapText="1"/>
    </xf>
    <xf numFmtId="3" fontId="0" fillId="4" borderId="0" xfId="0" applyNumberFormat="1" applyFill="1" applyBorder="1" applyAlignment="1">
      <alignment vertical="top"/>
    </xf>
    <xf numFmtId="1" fontId="0" fillId="4" borderId="44" xfId="0" applyNumberFormat="1" applyFill="1" applyBorder="1" applyAlignment="1">
      <alignment vertical="top" wrapText="1"/>
    </xf>
    <xf numFmtId="0" fontId="0" fillId="4" borderId="58" xfId="0" applyFill="1" applyBorder="1" applyAlignment="1">
      <alignment vertical="top" wrapText="1"/>
    </xf>
    <xf numFmtId="0" fontId="0" fillId="4" borderId="10" xfId="0" applyFill="1" applyBorder="1" applyAlignment="1">
      <alignment vertical="top" wrapText="1"/>
    </xf>
    <xf numFmtId="0" fontId="0" fillId="4" borderId="2" xfId="0" applyFill="1" applyBorder="1" applyAlignment="1">
      <alignment horizontal="left" vertical="top" wrapText="1"/>
    </xf>
    <xf numFmtId="0" fontId="0" fillId="4" borderId="54" xfId="0" applyFill="1" applyBorder="1" applyAlignment="1">
      <alignment vertical="top" wrapText="1"/>
    </xf>
    <xf numFmtId="0" fontId="0" fillId="4" borderId="3" xfId="0" applyFill="1" applyBorder="1" applyAlignment="1">
      <alignment vertical="top" wrapText="1"/>
    </xf>
    <xf numFmtId="0" fontId="0" fillId="0" borderId="39" xfId="0" applyBorder="1" applyAlignment="1">
      <alignment vertical="top"/>
    </xf>
    <xf numFmtId="0" fontId="0" fillId="6" borderId="27" xfId="0" applyFill="1" applyBorder="1" applyAlignment="1">
      <alignment vertical="top"/>
    </xf>
    <xf numFmtId="1" fontId="0" fillId="0" borderId="27" xfId="0" applyNumberFormat="1" applyBorder="1" applyAlignment="1">
      <alignment vertical="top"/>
    </xf>
    <xf numFmtId="1" fontId="0" fillId="5" borderId="27" xfId="0" applyNumberFormat="1" applyFill="1" applyBorder="1" applyAlignment="1">
      <alignment vertical="top"/>
    </xf>
    <xf numFmtId="0" fontId="0" fillId="6" borderId="25" xfId="0" applyFill="1" applyBorder="1" applyAlignment="1">
      <alignment vertical="top"/>
    </xf>
    <xf numFmtId="3" fontId="0" fillId="0" borderId="23" xfId="0" applyNumberFormat="1" applyFill="1" applyBorder="1" applyAlignment="1">
      <alignment vertical="top"/>
    </xf>
    <xf numFmtId="0" fontId="0" fillId="6" borderId="41" xfId="0" applyFill="1" applyBorder="1" applyAlignment="1">
      <alignment vertical="top"/>
    </xf>
    <xf numFmtId="0" fontId="2" fillId="0" borderId="57" xfId="0" applyFont="1" applyBorder="1" applyAlignment="1">
      <alignment vertical="top" wrapText="1"/>
    </xf>
    <xf numFmtId="0" fontId="2" fillId="0" borderId="56" xfId="0" applyFont="1" applyBorder="1" applyAlignment="1">
      <alignment vertical="top" wrapText="1"/>
    </xf>
    <xf numFmtId="1" fontId="0" fillId="0" borderId="54" xfId="0" applyNumberFormat="1" applyBorder="1" applyAlignment="1">
      <alignment vertical="top"/>
    </xf>
    <xf numFmtId="0" fontId="0" fillId="0" borderId="55" xfId="0" applyFill="1" applyBorder="1" applyAlignment="1">
      <alignment vertical="top"/>
    </xf>
    <xf numFmtId="0" fontId="0" fillId="0" borderId="54" xfId="0" applyFill="1" applyBorder="1" applyAlignment="1">
      <alignment vertical="top"/>
    </xf>
    <xf numFmtId="0" fontId="0" fillId="4" borderId="54" xfId="0" applyFill="1" applyBorder="1" applyAlignment="1">
      <alignment vertical="top"/>
    </xf>
    <xf numFmtId="0" fontId="0" fillId="4" borderId="55" xfId="0" applyFill="1" applyBorder="1" applyAlignment="1">
      <alignment vertical="top"/>
    </xf>
    <xf numFmtId="3" fontId="0" fillId="4" borderId="54" xfId="0" applyNumberFormat="1" applyFill="1" applyBorder="1" applyAlignment="1">
      <alignment vertical="top"/>
    </xf>
    <xf numFmtId="0" fontId="0" fillId="5" borderId="54" xfId="0" applyFill="1" applyBorder="1" applyAlignment="1">
      <alignment vertical="top"/>
    </xf>
    <xf numFmtId="0" fontId="0" fillId="0" borderId="54" xfId="0" applyBorder="1" applyAlignment="1"/>
    <xf numFmtId="1" fontId="0" fillId="0" borderId="54" xfId="0" applyNumberFormat="1" applyBorder="1" applyAlignment="1">
      <alignment horizontal="right" vertical="top"/>
    </xf>
    <xf numFmtId="0" fontId="0" fillId="0" borderId="57" xfId="0" applyFill="1" applyBorder="1" applyAlignment="1">
      <alignment vertical="top"/>
    </xf>
    <xf numFmtId="0" fontId="7" fillId="0" borderId="0" xfId="0" applyFont="1" applyBorder="1" applyAlignment="1">
      <alignment vertical="top" wrapText="1"/>
    </xf>
    <xf numFmtId="0" fontId="7" fillId="0" borderId="0" xfId="0" applyFont="1" applyBorder="1" applyAlignment="1">
      <alignment vertical="top"/>
    </xf>
    <xf numFmtId="0" fontId="0" fillId="4" borderId="58" xfId="0" applyFill="1" applyBorder="1" applyAlignment="1">
      <alignment vertical="top"/>
    </xf>
    <xf numFmtId="0" fontId="0" fillId="4" borderId="8" xfId="0" applyFill="1" applyBorder="1" applyAlignment="1">
      <alignment horizontal="left" vertical="top" wrapText="1"/>
    </xf>
    <xf numFmtId="3" fontId="0" fillId="7" borderId="8" xfId="0" applyNumberFormat="1" applyFill="1" applyBorder="1" applyAlignment="1">
      <alignment vertical="top"/>
    </xf>
    <xf numFmtId="3" fontId="0" fillId="7" borderId="0" xfId="0" applyNumberFormat="1" applyFill="1" applyBorder="1" applyAlignment="1">
      <alignment vertical="top"/>
    </xf>
    <xf numFmtId="3" fontId="0" fillId="7" borderId="26" xfId="0" applyNumberFormat="1" applyFill="1" applyBorder="1" applyAlignment="1">
      <alignment vertical="top"/>
    </xf>
    <xf numFmtId="0" fontId="0" fillId="7" borderId="9" xfId="0" applyFill="1" applyBorder="1" applyAlignment="1">
      <alignment vertical="top"/>
    </xf>
    <xf numFmtId="0" fontId="0" fillId="7" borderId="34" xfId="0" applyFill="1" applyBorder="1" applyAlignment="1">
      <alignment vertical="top"/>
    </xf>
    <xf numFmtId="0" fontId="0" fillId="7" borderId="22" xfId="0" applyFill="1" applyBorder="1" applyAlignment="1">
      <alignment vertical="top"/>
    </xf>
    <xf numFmtId="0" fontId="0" fillId="7" borderId="8" xfId="0" applyFill="1" applyBorder="1" applyAlignment="1">
      <alignment vertical="top"/>
    </xf>
    <xf numFmtId="0" fontId="0" fillId="7" borderId="26" xfId="0" applyFill="1" applyBorder="1" applyAlignment="1">
      <alignment vertical="top"/>
    </xf>
    <xf numFmtId="0" fontId="3" fillId="0" borderId="17" xfId="0" applyFont="1" applyFill="1" applyBorder="1" applyAlignment="1">
      <alignment vertical="top"/>
    </xf>
    <xf numFmtId="0" fontId="3" fillId="0" borderId="49" xfId="0" applyFont="1" applyFill="1" applyBorder="1" applyAlignment="1">
      <alignment vertical="top"/>
    </xf>
    <xf numFmtId="0" fontId="3" fillId="0" borderId="19" xfId="0" applyFont="1" applyFill="1" applyBorder="1" applyAlignment="1">
      <alignment vertical="top"/>
    </xf>
    <xf numFmtId="0" fontId="3" fillId="0" borderId="40" xfId="0" applyFont="1" applyFill="1" applyBorder="1" applyAlignment="1">
      <alignment vertical="top"/>
    </xf>
    <xf numFmtId="0" fontId="2" fillId="4" borderId="17" xfId="0" applyFont="1" applyFill="1" applyBorder="1" applyAlignment="1">
      <alignment vertical="top" wrapText="1"/>
    </xf>
    <xf numFmtId="0" fontId="2" fillId="4" borderId="32" xfId="0" applyFont="1" applyFill="1" applyBorder="1" applyAlignment="1">
      <alignment vertical="top" wrapText="1"/>
    </xf>
    <xf numFmtId="0" fontId="2" fillId="4" borderId="40" xfId="0" applyFont="1" applyFill="1" applyBorder="1" applyAlignment="1">
      <alignment vertical="top" wrapText="1"/>
    </xf>
    <xf numFmtId="3" fontId="0" fillId="4" borderId="23" xfId="0" applyNumberFormat="1" applyFill="1" applyBorder="1" applyAlignment="1">
      <alignment horizontal="left" vertical="top" wrapText="1"/>
    </xf>
    <xf numFmtId="0" fontId="0" fillId="4" borderId="27" xfId="0" applyFill="1" applyBorder="1" applyAlignment="1">
      <alignment horizontal="left" vertical="top" wrapText="1"/>
    </xf>
    <xf numFmtId="0" fontId="0" fillId="9" borderId="0" xfId="0" applyFill="1" applyAlignment="1">
      <alignment vertical="top" wrapText="1"/>
    </xf>
    <xf numFmtId="0" fontId="9" fillId="4" borderId="0" xfId="0" applyFont="1" applyFill="1" applyBorder="1" applyAlignment="1">
      <alignment horizontal="right" vertical="top" wrapText="1"/>
    </xf>
    <xf numFmtId="3" fontId="9" fillId="0" borderId="0" xfId="0" applyNumberFormat="1" applyFont="1" applyAlignment="1">
      <alignment vertical="top"/>
    </xf>
    <xf numFmtId="3" fontId="10" fillId="0" borderId="0" xfId="0" applyNumberFormat="1" applyFont="1" applyFill="1" applyBorder="1" applyAlignment="1">
      <alignment vertical="top"/>
    </xf>
    <xf numFmtId="0" fontId="0" fillId="0" borderId="49" xfId="0" applyBorder="1" applyAlignment="1">
      <alignment vertical="top"/>
    </xf>
    <xf numFmtId="0" fontId="11" fillId="0" borderId="40" xfId="0" applyFont="1" applyFill="1" applyBorder="1" applyAlignment="1">
      <alignment horizontal="right" vertical="center"/>
    </xf>
    <xf numFmtId="0" fontId="12" fillId="7" borderId="0" xfId="0" applyFont="1" applyFill="1" applyAlignment="1">
      <alignment horizontal="center" vertical="center" wrapText="1"/>
    </xf>
    <xf numFmtId="1" fontId="2" fillId="0" borderId="54" xfId="0" applyNumberFormat="1" applyFont="1" applyBorder="1" applyAlignment="1">
      <alignment horizontal="right" vertical="top"/>
    </xf>
    <xf numFmtId="0" fontId="2" fillId="4" borderId="55" xfId="0" applyFont="1" applyFill="1" applyBorder="1" applyAlignment="1">
      <alignment vertical="top"/>
    </xf>
    <xf numFmtId="3" fontId="2" fillId="0" borderId="54" xfId="0" applyNumberFormat="1" applyFont="1" applyBorder="1" applyAlignment="1">
      <alignment vertical="top"/>
    </xf>
    <xf numFmtId="0" fontId="2" fillId="4" borderId="54" xfId="0" applyFont="1" applyFill="1" applyBorder="1" applyAlignment="1">
      <alignment vertical="top"/>
    </xf>
    <xf numFmtId="3" fontId="2" fillId="0" borderId="58" xfId="0" applyNumberFormat="1" applyFont="1" applyFill="1" applyBorder="1" applyAlignment="1">
      <alignment vertical="top"/>
    </xf>
    <xf numFmtId="0" fontId="2" fillId="5" borderId="54" xfId="0" applyFont="1" applyFill="1" applyBorder="1" applyAlignment="1">
      <alignment vertical="top"/>
    </xf>
    <xf numFmtId="0" fontId="2" fillId="6" borderId="54" xfId="0" applyFont="1" applyFill="1" applyBorder="1" applyAlignment="1">
      <alignment vertical="top"/>
    </xf>
    <xf numFmtId="0" fontId="2" fillId="6" borderId="55" xfId="0" applyFont="1" applyFill="1" applyBorder="1" applyAlignment="1">
      <alignment vertical="top"/>
    </xf>
    <xf numFmtId="0" fontId="0" fillId="0" borderId="61" xfId="0" applyBorder="1" applyAlignment="1">
      <alignment horizontal="left" vertical="top" wrapText="1" indent="1"/>
    </xf>
    <xf numFmtId="0" fontId="0" fillId="0" borderId="61" xfId="0" applyBorder="1" applyAlignment="1">
      <alignment horizontal="left" vertical="top" wrapText="1"/>
    </xf>
    <xf numFmtId="0" fontId="0" fillId="5" borderId="61" xfId="0" applyFill="1" applyBorder="1" applyAlignment="1">
      <alignment horizontal="left" vertical="top" wrapText="1"/>
    </xf>
    <xf numFmtId="1" fontId="0" fillId="0" borderId="62" xfId="0" applyNumberFormat="1" applyFill="1" applyBorder="1" applyAlignment="1">
      <alignment horizontal="right" vertical="top"/>
    </xf>
    <xf numFmtId="1" fontId="0" fillId="0" borderId="62" xfId="0" applyNumberFormat="1" applyFill="1" applyBorder="1" applyAlignment="1">
      <alignment vertical="top"/>
    </xf>
    <xf numFmtId="0" fontId="0" fillId="0" borderId="62" xfId="0" applyFill="1" applyBorder="1" applyAlignment="1">
      <alignment vertical="top"/>
    </xf>
    <xf numFmtId="0" fontId="0" fillId="0" borderId="63" xfId="0" applyFill="1" applyBorder="1" applyAlignment="1">
      <alignment vertical="top"/>
    </xf>
    <xf numFmtId="1" fontId="0" fillId="0" borderId="63" xfId="0" applyNumberFormat="1" applyFill="1" applyBorder="1" applyAlignment="1">
      <alignment horizontal="right" vertical="top"/>
    </xf>
    <xf numFmtId="1" fontId="0" fillId="0" borderId="64" xfId="0" applyNumberFormat="1" applyBorder="1" applyAlignment="1">
      <alignment vertical="top"/>
    </xf>
    <xf numFmtId="0" fontId="0" fillId="0" borderId="65" xfId="0" applyBorder="1" applyAlignment="1">
      <alignment vertical="top"/>
    </xf>
    <xf numFmtId="1" fontId="0" fillId="0" borderId="66" xfId="0" applyNumberFormat="1" applyBorder="1" applyAlignment="1">
      <alignment vertical="top" wrapText="1"/>
    </xf>
    <xf numFmtId="0" fontId="0" fillId="0" borderId="64" xfId="0" applyBorder="1" applyAlignment="1">
      <alignment vertical="top" wrapText="1"/>
    </xf>
    <xf numFmtId="0" fontId="0" fillId="0" borderId="60" xfId="0" applyBorder="1" applyAlignment="1">
      <alignment vertical="top" wrapText="1"/>
    </xf>
    <xf numFmtId="0" fontId="0" fillId="5" borderId="65" xfId="0" applyFill="1" applyBorder="1" applyAlignment="1">
      <alignment vertical="top"/>
    </xf>
    <xf numFmtId="0" fontId="0" fillId="0" borderId="66" xfId="0" applyBorder="1" applyAlignment="1">
      <alignment vertical="top"/>
    </xf>
    <xf numFmtId="0" fontId="0" fillId="0" borderId="68" xfId="0" applyBorder="1" applyAlignment="1">
      <alignment horizontal="left" vertical="top" wrapText="1" indent="1"/>
    </xf>
    <xf numFmtId="0" fontId="0" fillId="0" borderId="68" xfId="0" applyBorder="1" applyAlignment="1">
      <alignment horizontal="left" vertical="top" wrapText="1"/>
    </xf>
    <xf numFmtId="1" fontId="0" fillId="0" borderId="69" xfId="0" applyNumberFormat="1" applyFill="1" applyBorder="1" applyAlignment="1">
      <alignment horizontal="right" vertical="top"/>
    </xf>
    <xf numFmtId="1" fontId="0" fillId="0" borderId="69" xfId="0" applyNumberFormat="1" applyFill="1" applyBorder="1" applyAlignment="1">
      <alignment vertical="top"/>
    </xf>
    <xf numFmtId="0" fontId="0" fillId="0" borderId="69" xfId="0" applyFill="1" applyBorder="1" applyAlignment="1">
      <alignment vertical="top"/>
    </xf>
    <xf numFmtId="0" fontId="0" fillId="0" borderId="70" xfId="0" applyFill="1" applyBorder="1" applyAlignment="1">
      <alignment vertical="top"/>
    </xf>
    <xf numFmtId="0" fontId="0" fillId="5" borderId="72" xfId="0" applyFill="1" applyBorder="1" applyAlignment="1">
      <alignment vertical="top"/>
    </xf>
    <xf numFmtId="0" fontId="0" fillId="0" borderId="73" xfId="0" applyBorder="1" applyAlignment="1">
      <alignment vertical="top"/>
    </xf>
    <xf numFmtId="0" fontId="0" fillId="0" borderId="71" xfId="0" applyBorder="1" applyAlignment="1">
      <alignment vertical="top" wrapText="1"/>
    </xf>
    <xf numFmtId="0" fontId="0" fillId="0" borderId="67" xfId="0" applyBorder="1" applyAlignment="1">
      <alignment vertical="top" wrapText="1"/>
    </xf>
    <xf numFmtId="0" fontId="0" fillId="0" borderId="69" xfId="0" applyBorder="1" applyAlignment="1">
      <alignment horizontal="left" vertical="top" wrapText="1"/>
    </xf>
    <xf numFmtId="3" fontId="0" fillId="5" borderId="68" xfId="0" applyNumberFormat="1" applyFill="1" applyBorder="1" applyAlignment="1">
      <alignment horizontal="left" vertical="top" wrapText="1"/>
    </xf>
    <xf numFmtId="0" fontId="0" fillId="0" borderId="72" xfId="0" applyFill="1" applyBorder="1" applyAlignment="1">
      <alignment vertical="top"/>
    </xf>
    <xf numFmtId="0" fontId="0" fillId="0" borderId="71" xfId="0" applyFill="1" applyBorder="1" applyAlignment="1">
      <alignment vertical="top"/>
    </xf>
    <xf numFmtId="0" fontId="0" fillId="0" borderId="73" xfId="0" applyBorder="1" applyAlignment="1">
      <alignment vertical="top" wrapText="1"/>
    </xf>
    <xf numFmtId="0" fontId="0" fillId="0" borderId="62" xfId="0" applyBorder="1" applyAlignment="1">
      <alignment horizontal="left" vertical="top" wrapText="1"/>
    </xf>
    <xf numFmtId="0" fontId="0" fillId="0" borderId="65" xfId="0" applyFill="1" applyBorder="1" applyAlignment="1">
      <alignment vertical="top"/>
    </xf>
    <xf numFmtId="0" fontId="0" fillId="0" borderId="64" xfId="0" applyFill="1" applyBorder="1" applyAlignment="1">
      <alignment vertical="top"/>
    </xf>
    <xf numFmtId="0" fontId="0" fillId="0" borderId="66" xfId="0" applyBorder="1" applyAlignment="1">
      <alignment vertical="top" wrapText="1"/>
    </xf>
    <xf numFmtId="0" fontId="0" fillId="5" borderId="68" xfId="0" applyFill="1" applyBorder="1" applyAlignment="1">
      <alignment horizontal="left" vertical="top" wrapText="1"/>
    </xf>
    <xf numFmtId="3" fontId="5" fillId="7" borderId="69" xfId="0" applyNumberFormat="1" applyFont="1" applyFill="1" applyBorder="1" applyAlignment="1">
      <alignment vertical="top"/>
    </xf>
    <xf numFmtId="3" fontId="5" fillId="7" borderId="72" xfId="0" applyNumberFormat="1" applyFont="1" applyFill="1" applyBorder="1" applyAlignment="1">
      <alignment vertical="top"/>
    </xf>
    <xf numFmtId="3" fontId="5" fillId="7" borderId="70" xfId="0" applyNumberFormat="1" applyFont="1" applyFill="1" applyBorder="1" applyAlignment="1">
      <alignment vertical="top"/>
    </xf>
    <xf numFmtId="3" fontId="5" fillId="4" borderId="71" xfId="0" applyNumberFormat="1" applyFont="1" applyFill="1" applyBorder="1" applyAlignment="1">
      <alignment vertical="top"/>
    </xf>
    <xf numFmtId="3" fontId="5" fillId="4" borderId="72" xfId="0" applyNumberFormat="1" applyFont="1" applyFill="1" applyBorder="1" applyAlignment="1">
      <alignment vertical="top"/>
    </xf>
    <xf numFmtId="0" fontId="0" fillId="4" borderId="73" xfId="0" applyFill="1" applyBorder="1" applyAlignment="1">
      <alignment horizontal="left" vertical="top" wrapText="1"/>
    </xf>
    <xf numFmtId="0" fontId="0" fillId="4" borderId="71" xfId="0" applyFill="1" applyBorder="1" applyAlignment="1">
      <alignment vertical="top" wrapText="1"/>
    </xf>
    <xf numFmtId="0" fontId="0" fillId="4" borderId="67" xfId="0" applyFill="1" applyBorder="1" applyAlignment="1">
      <alignment vertical="top" wrapText="1"/>
    </xf>
    <xf numFmtId="3" fontId="0" fillId="7" borderId="62" xfId="0" applyNumberFormat="1" applyFill="1" applyBorder="1" applyAlignment="1">
      <alignment vertical="top"/>
    </xf>
    <xf numFmtId="3" fontId="0" fillId="7" borderId="65" xfId="0" applyNumberFormat="1" applyFill="1" applyBorder="1" applyAlignment="1">
      <alignment vertical="top"/>
    </xf>
    <xf numFmtId="3" fontId="0" fillId="7" borderId="63" xfId="0" applyNumberFormat="1" applyFill="1" applyBorder="1" applyAlignment="1">
      <alignment vertical="top"/>
    </xf>
    <xf numFmtId="3" fontId="0" fillId="4" borderId="64" xfId="0" applyNumberFormat="1" applyFill="1" applyBorder="1" applyAlignment="1">
      <alignment vertical="top"/>
    </xf>
    <xf numFmtId="3" fontId="0" fillId="4" borderId="65" xfId="0" applyNumberFormat="1" applyFill="1" applyBorder="1" applyAlignment="1">
      <alignment vertical="top"/>
    </xf>
    <xf numFmtId="0" fontId="0" fillId="4" borderId="66" xfId="0" applyFill="1" applyBorder="1" applyAlignment="1">
      <alignment horizontal="left" vertical="top" wrapText="1"/>
    </xf>
    <xf numFmtId="0" fontId="0" fillId="4" borderId="64" xfId="0" applyFill="1" applyBorder="1" applyAlignment="1">
      <alignment vertical="top" wrapText="1"/>
    </xf>
    <xf numFmtId="0" fontId="0" fillId="4" borderId="60" xfId="0" applyFill="1" applyBorder="1" applyAlignment="1">
      <alignment vertical="top" wrapText="1"/>
    </xf>
    <xf numFmtId="1" fontId="0" fillId="0" borderId="69" xfId="0" applyNumberFormat="1" applyBorder="1" applyAlignment="1">
      <alignment vertical="top"/>
    </xf>
    <xf numFmtId="0" fontId="0" fillId="0" borderId="69" xfId="0" applyBorder="1" applyAlignment="1">
      <alignment vertical="top"/>
    </xf>
    <xf numFmtId="0" fontId="0" fillId="0" borderId="72" xfId="0" applyBorder="1" applyAlignment="1">
      <alignment vertical="top"/>
    </xf>
    <xf numFmtId="1" fontId="0" fillId="0" borderId="72" xfId="0" applyNumberFormat="1" applyBorder="1" applyAlignment="1">
      <alignment vertical="top"/>
    </xf>
    <xf numFmtId="0" fontId="0" fillId="0" borderId="70" xfId="0" applyBorder="1" applyAlignment="1">
      <alignment vertical="top"/>
    </xf>
    <xf numFmtId="1" fontId="0" fillId="0" borderId="70" xfId="0" applyNumberFormat="1" applyBorder="1" applyAlignment="1">
      <alignment vertical="top"/>
    </xf>
    <xf numFmtId="3" fontId="2" fillId="0" borderId="71" xfId="0" applyNumberFormat="1" applyFont="1" applyBorder="1" applyAlignment="1">
      <alignment vertical="top"/>
    </xf>
    <xf numFmtId="1" fontId="0" fillId="0" borderId="68" xfId="0" applyNumberFormat="1" applyBorder="1" applyAlignment="1">
      <alignment vertical="top"/>
    </xf>
    <xf numFmtId="0" fontId="0" fillId="0" borderId="74" xfId="0" applyBorder="1" applyAlignment="1">
      <alignment vertical="top" wrapText="1"/>
    </xf>
    <xf numFmtId="0" fontId="0" fillId="4" borderId="62" xfId="0" applyFill="1" applyBorder="1" applyAlignment="1">
      <alignment horizontal="left" vertical="top" wrapText="1"/>
    </xf>
    <xf numFmtId="1" fontId="0" fillId="0" borderId="62" xfId="0" applyNumberFormat="1" applyBorder="1" applyAlignment="1">
      <alignment vertical="top"/>
    </xf>
    <xf numFmtId="0" fontId="0" fillId="0" borderId="62" xfId="0" applyBorder="1" applyAlignment="1">
      <alignment vertical="top"/>
    </xf>
    <xf numFmtId="1" fontId="0" fillId="0" borderId="65" xfId="0" applyNumberFormat="1" applyBorder="1" applyAlignment="1">
      <alignment vertical="top"/>
    </xf>
    <xf numFmtId="0" fontId="0" fillId="0" borderId="63" xfId="0" applyBorder="1" applyAlignment="1">
      <alignment vertical="top"/>
    </xf>
    <xf numFmtId="1" fontId="0" fillId="0" borderId="63" xfId="0" applyNumberFormat="1" applyBorder="1" applyAlignment="1">
      <alignment vertical="top"/>
    </xf>
    <xf numFmtId="3" fontId="2" fillId="0" borderId="64" xfId="0" applyNumberFormat="1" applyFont="1" applyBorder="1" applyAlignment="1">
      <alignment vertical="top"/>
    </xf>
    <xf numFmtId="1" fontId="0" fillId="0" borderId="61" xfId="0" applyNumberFormat="1" applyBorder="1" applyAlignment="1">
      <alignment vertical="top"/>
    </xf>
    <xf numFmtId="0" fontId="0" fillId="0" borderId="75" xfId="0" applyBorder="1" applyAlignment="1">
      <alignment vertical="top" wrapText="1"/>
    </xf>
    <xf numFmtId="0" fontId="0" fillId="4" borderId="69" xfId="0" applyFill="1" applyBorder="1" applyAlignment="1">
      <alignment horizontal="left" vertical="top" wrapText="1"/>
    </xf>
    <xf numFmtId="0" fontId="0" fillId="9" borderId="68" xfId="0" applyFill="1" applyBorder="1" applyAlignment="1">
      <alignment horizontal="left" vertical="top" wrapText="1"/>
    </xf>
    <xf numFmtId="3" fontId="0" fillId="0" borderId="70" xfId="0" applyNumberFormat="1" applyBorder="1" applyAlignment="1">
      <alignment vertical="top"/>
    </xf>
    <xf numFmtId="3" fontId="0" fillId="0" borderId="72" xfId="0" applyNumberFormat="1" applyBorder="1" applyAlignment="1">
      <alignment vertical="top"/>
    </xf>
    <xf numFmtId="3" fontId="0" fillId="0" borderId="69" xfId="0" applyNumberFormat="1" applyBorder="1" applyAlignment="1">
      <alignment vertical="top"/>
    </xf>
    <xf numFmtId="3" fontId="0" fillId="0" borderId="74" xfId="0" applyNumberFormat="1" applyBorder="1" applyAlignment="1">
      <alignment vertical="top"/>
    </xf>
    <xf numFmtId="0" fontId="0" fillId="4" borderId="61" xfId="0" applyFill="1" applyBorder="1" applyAlignment="1">
      <alignment horizontal="left" vertical="top" wrapText="1"/>
    </xf>
    <xf numFmtId="0" fontId="0" fillId="4" borderId="65" xfId="0" applyFill="1" applyBorder="1" applyAlignment="1">
      <alignment horizontal="left" vertical="top" wrapText="1"/>
    </xf>
    <xf numFmtId="3" fontId="0" fillId="0" borderId="63" xfId="0" applyNumberFormat="1" applyBorder="1" applyAlignment="1">
      <alignment vertical="top"/>
    </xf>
    <xf numFmtId="3" fontId="0" fillId="0" borderId="65" xfId="0" applyNumberFormat="1" applyBorder="1" applyAlignment="1">
      <alignment vertical="top"/>
    </xf>
    <xf numFmtId="3" fontId="0" fillId="0" borderId="75" xfId="0" applyNumberFormat="1" applyBorder="1" applyAlignment="1">
      <alignment vertical="top"/>
    </xf>
    <xf numFmtId="0" fontId="14" fillId="0" borderId="0" xfId="0" applyFont="1"/>
    <xf numFmtId="0" fontId="15" fillId="0" borderId="0" xfId="0" applyFont="1" applyAlignment="1">
      <alignment horizontal="center" vertical="center"/>
    </xf>
    <xf numFmtId="0" fontId="15" fillId="0" borderId="0" xfId="0" applyFont="1"/>
    <xf numFmtId="0" fontId="1" fillId="0" borderId="48" xfId="0" applyFont="1" applyBorder="1" applyAlignment="1">
      <alignment vertical="center"/>
    </xf>
    <xf numFmtId="0" fontId="1" fillId="0" borderId="0" xfId="0" applyFont="1" applyAlignment="1">
      <alignment vertical="center"/>
    </xf>
    <xf numFmtId="0" fontId="1" fillId="10" borderId="48" xfId="0" applyFont="1" applyFill="1" applyBorder="1" applyAlignment="1">
      <alignment horizontal="center" vertical="center"/>
    </xf>
    <xf numFmtId="0" fontId="1" fillId="11" borderId="48" xfId="0" applyFont="1" applyFill="1" applyBorder="1" applyAlignment="1">
      <alignment horizontal="center" vertical="center"/>
    </xf>
    <xf numFmtId="0" fontId="1" fillId="12" borderId="48" xfId="0" applyFont="1" applyFill="1" applyBorder="1" applyAlignment="1">
      <alignment horizontal="center" vertical="center"/>
    </xf>
    <xf numFmtId="0" fontId="1" fillId="13" borderId="48" xfId="0" applyFont="1" applyFill="1" applyBorder="1" applyAlignment="1">
      <alignment horizontal="center" vertical="center"/>
    </xf>
    <xf numFmtId="0" fontId="1" fillId="14" borderId="48" xfId="0" applyFont="1" applyFill="1" applyBorder="1" applyAlignment="1">
      <alignment horizontal="center" vertical="center"/>
    </xf>
    <xf numFmtId="0" fontId="1" fillId="15" borderId="48" xfId="0" applyFont="1" applyFill="1" applyBorder="1" applyAlignment="1">
      <alignment horizontal="center" vertical="center"/>
    </xf>
    <xf numFmtId="3" fontId="1" fillId="0" borderId="48" xfId="0" applyNumberFormat="1" applyFont="1" applyBorder="1" applyAlignment="1">
      <alignment horizontal="center" vertical="center" wrapText="1"/>
    </xf>
    <xf numFmtId="164" fontId="1" fillId="0" borderId="48" xfId="0" applyNumberFormat="1" applyFont="1" applyBorder="1" applyAlignment="1">
      <alignment horizontal="left" vertical="center"/>
    </xf>
    <xf numFmtId="3" fontId="1" fillId="10" borderId="48" xfId="0" applyNumberFormat="1" applyFont="1" applyFill="1" applyBorder="1" applyAlignment="1">
      <alignment horizontal="center" vertical="center"/>
    </xf>
    <xf numFmtId="3" fontId="1" fillId="11" borderId="48" xfId="0" applyNumberFormat="1" applyFont="1" applyFill="1" applyBorder="1" applyAlignment="1">
      <alignment horizontal="center" vertical="center"/>
    </xf>
    <xf numFmtId="3" fontId="1" fillId="11" borderId="48" xfId="0" applyNumberFormat="1" applyFont="1" applyFill="1" applyBorder="1" applyAlignment="1">
      <alignment horizontal="center" vertical="center" wrapText="1"/>
    </xf>
    <xf numFmtId="3" fontId="1" fillId="12" borderId="48" xfId="0" applyNumberFormat="1" applyFont="1" applyFill="1" applyBorder="1" applyAlignment="1">
      <alignment horizontal="center" vertical="center"/>
    </xf>
    <xf numFmtId="3" fontId="1" fillId="12" borderId="48" xfId="0" applyNumberFormat="1" applyFont="1" applyFill="1" applyBorder="1" applyAlignment="1">
      <alignment horizontal="center" vertical="center" wrapText="1"/>
    </xf>
    <xf numFmtId="3" fontId="1" fillId="13" borderId="48" xfId="0" applyNumberFormat="1" applyFont="1" applyFill="1" applyBorder="1" applyAlignment="1">
      <alignment horizontal="center" vertical="center"/>
    </xf>
    <xf numFmtId="3" fontId="1" fillId="14" borderId="48" xfId="0" applyNumberFormat="1" applyFont="1" applyFill="1" applyBorder="1" applyAlignment="1">
      <alignment horizontal="center" vertical="center"/>
    </xf>
    <xf numFmtId="3" fontId="1" fillId="14" borderId="48" xfId="0" applyNumberFormat="1" applyFont="1" applyFill="1" applyBorder="1" applyAlignment="1">
      <alignment horizontal="center" vertical="center" wrapText="1"/>
    </xf>
    <xf numFmtId="3" fontId="1" fillId="15" borderId="48" xfId="0" applyNumberFormat="1" applyFont="1" applyFill="1" applyBorder="1" applyAlignment="1">
      <alignment horizontal="center" vertical="center"/>
    </xf>
    <xf numFmtId="3" fontId="1" fillId="0" borderId="48" xfId="0" applyNumberFormat="1" applyFont="1" applyBorder="1" applyAlignment="1">
      <alignment horizontal="center" vertical="center"/>
    </xf>
    <xf numFmtId="3" fontId="1" fillId="15" borderId="48" xfId="0" applyNumberFormat="1" applyFont="1" applyFill="1" applyBorder="1" applyAlignment="1">
      <alignment horizontal="center" vertical="center" wrapText="1"/>
    </xf>
    <xf numFmtId="3" fontId="1" fillId="10" borderId="48" xfId="0" applyNumberFormat="1" applyFont="1" applyFill="1" applyBorder="1" applyAlignment="1">
      <alignment horizontal="center" vertical="center" wrapText="1"/>
    </xf>
    <xf numFmtId="164" fontId="1" fillId="0" borderId="0" xfId="0" applyNumberFormat="1" applyFont="1" applyAlignment="1">
      <alignment horizontal="left"/>
    </xf>
    <xf numFmtId="3"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xf numFmtId="164" fontId="15" fillId="0" borderId="0" xfId="0" applyNumberFormat="1" applyFont="1" applyAlignment="1">
      <alignment horizontal="left"/>
    </xf>
    <xf numFmtId="164" fontId="14" fillId="0" borderId="0" xfId="0" applyNumberFormat="1" applyFont="1" applyAlignment="1">
      <alignment horizontal="left"/>
    </xf>
    <xf numFmtId="0" fontId="0" fillId="16" borderId="48" xfId="0" applyFill="1" applyBorder="1" applyAlignment="1">
      <alignment horizontal="center" vertical="center"/>
    </xf>
    <xf numFmtId="0" fontId="0" fillId="6" borderId="48" xfId="0" applyFill="1" applyBorder="1" applyAlignment="1">
      <alignment horizontal="center" vertical="center"/>
    </xf>
    <xf numFmtId="0" fontId="0" fillId="17" borderId="48" xfId="0" applyFill="1" applyBorder="1" applyAlignment="1">
      <alignment horizontal="center" vertical="center"/>
    </xf>
    <xf numFmtId="0" fontId="0" fillId="0" borderId="48" xfId="0" applyBorder="1" applyAlignment="1">
      <alignment horizontal="center" vertical="center"/>
    </xf>
    <xf numFmtId="0" fontId="16" fillId="0" borderId="79" xfId="0" applyFont="1" applyFill="1" applyBorder="1"/>
    <xf numFmtId="3" fontId="16" fillId="16" borderId="80" xfId="0" applyNumberFormat="1" applyFont="1" applyFill="1" applyBorder="1" applyAlignment="1">
      <alignment horizontal="center" vertical="center"/>
    </xf>
    <xf numFmtId="3" fontId="16" fillId="6" borderId="80" xfId="0" applyNumberFormat="1" applyFont="1" applyFill="1" applyBorder="1" applyAlignment="1">
      <alignment horizontal="center" vertical="center"/>
    </xf>
    <xf numFmtId="3" fontId="16" fillId="17" borderId="80" xfId="0" applyNumberFormat="1" applyFont="1" applyFill="1" applyBorder="1" applyAlignment="1">
      <alignment horizontal="center" vertical="center"/>
    </xf>
    <xf numFmtId="3" fontId="16" fillId="0" borderId="80" xfId="0" applyNumberFormat="1" applyFont="1" applyFill="1" applyBorder="1" applyAlignment="1">
      <alignment horizontal="center" vertical="center"/>
    </xf>
    <xf numFmtId="9" fontId="0" fillId="16" borderId="48" xfId="1" applyFont="1" applyFill="1" applyBorder="1" applyAlignment="1">
      <alignment horizontal="center" vertical="center"/>
    </xf>
    <xf numFmtId="9" fontId="0" fillId="6" borderId="48" xfId="1" applyFont="1" applyFill="1" applyBorder="1" applyAlignment="1">
      <alignment horizontal="center" vertical="center"/>
    </xf>
    <xf numFmtId="9" fontId="0" fillId="17" borderId="48" xfId="1" applyFont="1" applyFill="1" applyBorder="1" applyAlignment="1">
      <alignment horizontal="center" vertical="center"/>
    </xf>
    <xf numFmtId="0" fontId="16" fillId="0" borderId="81" xfId="0" applyFont="1" applyFill="1" applyBorder="1"/>
    <xf numFmtId="0" fontId="16" fillId="18" borderId="81" xfId="0" applyFont="1" applyFill="1" applyBorder="1"/>
    <xf numFmtId="0" fontId="16" fillId="8" borderId="82" xfId="0" applyFont="1" applyFill="1" applyBorder="1"/>
    <xf numFmtId="3" fontId="16" fillId="16" borderId="83" xfId="0" applyNumberFormat="1" applyFont="1" applyFill="1" applyBorder="1" applyAlignment="1">
      <alignment horizontal="center" vertical="center"/>
    </xf>
    <xf numFmtId="3" fontId="16" fillId="6" borderId="83" xfId="0" applyNumberFormat="1" applyFont="1" applyFill="1" applyBorder="1" applyAlignment="1">
      <alignment horizontal="center" vertical="center"/>
    </xf>
    <xf numFmtId="3" fontId="16" fillId="17" borderId="83" xfId="0" applyNumberFormat="1" applyFont="1" applyFill="1" applyBorder="1" applyAlignment="1">
      <alignment horizontal="center" vertical="center"/>
    </xf>
    <xf numFmtId="3" fontId="16" fillId="0" borderId="83" xfId="0" applyNumberFormat="1" applyFont="1" applyFill="1" applyBorder="1" applyAlignment="1">
      <alignment horizontal="center" vertical="center"/>
    </xf>
    <xf numFmtId="9" fontId="0" fillId="0" borderId="48" xfId="1" applyFont="1" applyFill="1" applyBorder="1" applyAlignment="1">
      <alignment horizontal="center" vertical="center"/>
    </xf>
    <xf numFmtId="0" fontId="16" fillId="0" borderId="48" xfId="0" applyFont="1" applyFill="1" applyBorder="1"/>
    <xf numFmtId="0" fontId="0" fillId="19" borderId="8" xfId="0" applyFill="1" applyBorder="1" applyAlignment="1">
      <alignment horizontal="left" vertical="top" wrapText="1" indent="1"/>
    </xf>
    <xf numFmtId="0" fontId="0" fillId="19" borderId="69" xfId="0" applyFill="1" applyBorder="1" applyAlignment="1">
      <alignment horizontal="left" vertical="top" wrapText="1"/>
    </xf>
    <xf numFmtId="0" fontId="0" fillId="19" borderId="68" xfId="0" applyFill="1" applyBorder="1" applyAlignment="1">
      <alignment horizontal="left" vertical="top" wrapText="1"/>
    </xf>
    <xf numFmtId="0" fontId="0" fillId="0" borderId="0" xfId="0" applyBorder="1" applyAlignment="1">
      <alignment vertical="top"/>
    </xf>
    <xf numFmtId="0" fontId="0" fillId="9" borderId="27" xfId="0" applyFill="1" applyBorder="1" applyAlignment="1">
      <alignment horizontal="left" vertical="top" wrapText="1"/>
    </xf>
    <xf numFmtId="0" fontId="0" fillId="5" borderId="0" xfId="0" applyFill="1" applyBorder="1" applyAlignment="1">
      <alignment horizontal="left" vertical="top" wrapText="1"/>
    </xf>
    <xf numFmtId="3" fontId="0" fillId="0" borderId="30" xfId="0" applyNumberFormat="1" applyBorder="1" applyAlignment="1">
      <alignment vertical="top"/>
    </xf>
    <xf numFmtId="0" fontId="0" fillId="4" borderId="63" xfId="0" applyFill="1" applyBorder="1" applyAlignment="1">
      <alignment horizontal="left" vertical="top" wrapText="1"/>
    </xf>
    <xf numFmtId="14" fontId="2" fillId="0" borderId="1" xfId="0" applyNumberFormat="1" applyFont="1" applyBorder="1" applyAlignment="1">
      <alignment horizontal="center" vertical="top" wrapText="1"/>
    </xf>
    <xf numFmtId="0" fontId="0" fillId="0" borderId="44" xfId="0" applyBorder="1" applyAlignment="1">
      <alignment horizontal="left" vertical="top" wrapText="1"/>
    </xf>
    <xf numFmtId="0" fontId="0" fillId="0" borderId="23" xfId="0" applyBorder="1" applyAlignment="1">
      <alignment horizontal="left" vertical="top" wrapText="1"/>
    </xf>
    <xf numFmtId="0" fontId="0" fillId="0" borderId="2" xfId="0" applyBorder="1" applyAlignment="1">
      <alignment horizontal="left" vertical="top" wrapText="1"/>
    </xf>
    <xf numFmtId="0" fontId="0" fillId="0" borderId="27" xfId="0" applyBorder="1" applyAlignment="1">
      <alignment horizontal="left" vertical="top" wrapText="1"/>
    </xf>
    <xf numFmtId="0" fontId="0" fillId="0" borderId="52" xfId="0" applyBorder="1" applyAlignment="1">
      <alignment horizontal="left" vertical="top" wrapText="1"/>
    </xf>
    <xf numFmtId="0" fontId="0" fillId="0" borderId="25" xfId="0" applyBorder="1" applyAlignment="1">
      <alignment horizontal="left" vertical="top" wrapText="1"/>
    </xf>
    <xf numFmtId="0" fontId="0" fillId="4" borderId="9" xfId="0" applyFill="1" applyBorder="1" applyAlignment="1">
      <alignment vertical="top" wrapText="1"/>
    </xf>
    <xf numFmtId="0" fontId="0" fillId="4" borderId="8" xfId="0" applyFill="1" applyBorder="1" applyAlignment="1">
      <alignment vertical="top" wrapText="1"/>
    </xf>
    <xf numFmtId="0" fontId="0" fillId="0" borderId="8" xfId="0" applyBorder="1" applyAlignment="1">
      <alignment vertical="top" wrapText="1"/>
    </xf>
    <xf numFmtId="0" fontId="2" fillId="0" borderId="1" xfId="0" applyFont="1" applyBorder="1" applyAlignment="1">
      <alignment horizontal="left" vertical="top" wrapText="1"/>
    </xf>
    <xf numFmtId="0" fontId="0" fillId="0" borderId="51" xfId="0" applyBorder="1" applyAlignment="1">
      <alignment horizontal="left" vertical="top" wrapText="1"/>
    </xf>
    <xf numFmtId="0" fontId="0" fillId="0" borderId="39" xfId="0" applyBorder="1" applyAlignment="1">
      <alignment horizontal="left" vertical="top" wrapText="1"/>
    </xf>
    <xf numFmtId="0" fontId="0" fillId="0" borderId="11" xfId="0" applyBorder="1" applyAlignment="1">
      <alignment vertical="top" wrapText="1"/>
    </xf>
    <xf numFmtId="0" fontId="0" fillId="0" borderId="4" xfId="0" applyBorder="1" applyAlignment="1">
      <alignment horizontal="left" vertical="top" wrapText="1"/>
    </xf>
    <xf numFmtId="0" fontId="0" fillId="0" borderId="41" xfId="0" applyBorder="1" applyAlignment="1">
      <alignment horizontal="left" vertical="top" wrapText="1"/>
    </xf>
    <xf numFmtId="0" fontId="3" fillId="0" borderId="49" xfId="0" applyFont="1" applyBorder="1" applyAlignment="1">
      <alignment horizontal="left" vertical="center" wrapText="1" indent="1"/>
    </xf>
    <xf numFmtId="0" fontId="0" fillId="0" borderId="68" xfId="0" applyBorder="1" applyAlignment="1">
      <alignment horizontal="left" vertical="top" wrapText="1"/>
    </xf>
    <xf numFmtId="0" fontId="0" fillId="0" borderId="61" xfId="0" applyBorder="1" applyAlignment="1">
      <alignment horizontal="left" vertical="top" wrapText="1"/>
    </xf>
    <xf numFmtId="0" fontId="0" fillId="0" borderId="23" xfId="0" applyBorder="1" applyAlignment="1">
      <alignment horizontal="left" wrapText="1"/>
    </xf>
    <xf numFmtId="0" fontId="0" fillId="5" borderId="23" xfId="0" applyFill="1" applyBorder="1" applyAlignment="1">
      <alignment horizontal="left" wrapText="1"/>
    </xf>
    <xf numFmtId="0" fontId="0" fillId="4" borderId="9" xfId="0" applyFill="1" applyBorder="1" applyAlignment="1">
      <alignment vertical="top"/>
    </xf>
    <xf numFmtId="0" fontId="0" fillId="4" borderId="34" xfId="0" applyFill="1" applyBorder="1" applyAlignment="1">
      <alignment vertical="top"/>
    </xf>
    <xf numFmtId="0" fontId="0" fillId="4" borderId="22" xfId="0" applyFill="1" applyBorder="1" applyAlignment="1">
      <alignment vertical="top"/>
    </xf>
    <xf numFmtId="0" fontId="0" fillId="4" borderId="44" xfId="0" applyFill="1" applyBorder="1" applyAlignment="1">
      <alignment vertical="top"/>
    </xf>
    <xf numFmtId="0" fontId="0" fillId="4" borderId="11" xfId="0" applyFill="1" applyBorder="1" applyAlignment="1">
      <alignment vertical="top"/>
    </xf>
    <xf numFmtId="0" fontId="0" fillId="4" borderId="35" xfId="0" applyFill="1" applyBorder="1" applyAlignment="1">
      <alignment vertical="top"/>
    </xf>
    <xf numFmtId="0" fontId="0" fillId="4" borderId="52" xfId="0" applyFill="1" applyBorder="1" applyAlignment="1">
      <alignment vertical="top"/>
    </xf>
    <xf numFmtId="0" fontId="0" fillId="0" borderId="34" xfId="0" applyBorder="1" applyAlignment="1">
      <alignment vertical="top" wrapText="1"/>
    </xf>
    <xf numFmtId="0" fontId="0" fillId="4" borderId="62" xfId="0" applyFill="1" applyBorder="1" applyAlignment="1">
      <alignment horizontal="left" vertical="top" wrapText="1" indent="1"/>
    </xf>
    <xf numFmtId="0" fontId="0" fillId="4" borderId="85" xfId="0" applyFill="1" applyBorder="1" applyAlignment="1">
      <alignment horizontal="left" vertical="top" wrapText="1" indent="1"/>
    </xf>
    <xf numFmtId="0" fontId="0" fillId="0" borderId="9" xfId="0" applyFill="1" applyBorder="1" applyAlignment="1">
      <alignment vertical="top" wrapText="1"/>
    </xf>
    <xf numFmtId="0" fontId="0" fillId="4" borderId="62" xfId="0" applyFill="1" applyBorder="1" applyAlignment="1">
      <alignment vertical="top" wrapText="1"/>
    </xf>
    <xf numFmtId="0" fontId="0" fillId="0" borderId="62" xfId="0" applyFill="1" applyBorder="1" applyAlignment="1">
      <alignment vertical="top" wrapText="1"/>
    </xf>
    <xf numFmtId="0" fontId="0" fillId="4" borderId="69" xfId="0" applyFill="1" applyBorder="1" applyAlignment="1">
      <alignment vertical="top" wrapText="1"/>
    </xf>
    <xf numFmtId="0" fontId="0" fillId="0" borderId="69" xfId="0" applyBorder="1" applyAlignment="1">
      <alignment vertical="top" wrapText="1"/>
    </xf>
    <xf numFmtId="0" fontId="0" fillId="0" borderId="62" xfId="0" applyBorder="1" applyAlignment="1">
      <alignment vertical="top" wrapText="1"/>
    </xf>
    <xf numFmtId="0" fontId="0" fillId="0" borderId="27" xfId="0" applyBorder="1" applyAlignment="1">
      <alignment vertical="top" wrapText="1"/>
    </xf>
    <xf numFmtId="0" fontId="0" fillId="0" borderId="0" xfId="0" applyBorder="1" applyAlignment="1">
      <alignment vertical="top" wrapText="1"/>
    </xf>
    <xf numFmtId="0" fontId="0" fillId="4" borderId="0" xfId="0" applyFill="1" applyBorder="1" applyAlignment="1">
      <alignment horizontal="left" vertical="top" wrapText="1"/>
    </xf>
    <xf numFmtId="0" fontId="0" fillId="0" borderId="52" xfId="0" applyBorder="1" applyAlignment="1">
      <alignment vertical="top" wrapText="1"/>
    </xf>
    <xf numFmtId="0" fontId="0" fillId="0" borderId="1" xfId="0" applyBorder="1" applyAlignment="1">
      <alignment horizontal="left" vertical="top"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vertical="top" wrapText="1"/>
    </xf>
    <xf numFmtId="3" fontId="2" fillId="0" borderId="55" xfId="0" applyNumberFormat="1" applyFont="1" applyBorder="1" applyAlignment="1">
      <alignment vertical="top"/>
    </xf>
    <xf numFmtId="0" fontId="0" fillId="4" borderId="24" xfId="0" applyFill="1" applyBorder="1" applyAlignment="1">
      <alignment horizontal="left" vertical="top" wrapText="1"/>
    </xf>
    <xf numFmtId="0" fontId="0" fillId="4" borderId="11" xfId="0" applyFill="1" applyBorder="1" applyAlignment="1">
      <alignment horizontal="left" vertical="top" wrapText="1"/>
    </xf>
    <xf numFmtId="0" fontId="0" fillId="4" borderId="25" xfId="0" applyFill="1" applyBorder="1" applyAlignment="1">
      <alignment horizontal="left" vertical="top" wrapText="1"/>
    </xf>
    <xf numFmtId="1" fontId="0" fillId="0" borderId="11" xfId="0" applyNumberFormat="1" applyBorder="1" applyAlignment="1">
      <alignment vertical="top"/>
    </xf>
    <xf numFmtId="0" fontId="0" fillId="0" borderId="11" xfId="0" applyBorder="1" applyAlignment="1">
      <alignment vertical="top"/>
    </xf>
    <xf numFmtId="0" fontId="0" fillId="0" borderId="35" xfId="0" applyBorder="1" applyAlignment="1">
      <alignment vertical="top"/>
    </xf>
    <xf numFmtId="1" fontId="0" fillId="0" borderId="25" xfId="0" applyNumberFormat="1" applyBorder="1" applyAlignment="1">
      <alignment vertical="top"/>
    </xf>
    <xf numFmtId="0" fontId="0" fillId="0" borderId="55" xfId="0" applyBorder="1" applyAlignment="1">
      <alignment vertical="top" wrapText="1"/>
    </xf>
    <xf numFmtId="0" fontId="0" fillId="0" borderId="28" xfId="0" applyBorder="1" applyAlignment="1">
      <alignment vertical="top" wrapText="1"/>
    </xf>
    <xf numFmtId="0" fontId="0" fillId="5" borderId="23" xfId="0" applyFill="1" applyBorder="1" applyAlignment="1">
      <alignment horizontal="left" vertical="top" wrapText="1"/>
    </xf>
    <xf numFmtId="0" fontId="2" fillId="4" borderId="58" xfId="0" applyFont="1" applyFill="1" applyBorder="1" applyAlignment="1">
      <alignment vertical="top"/>
    </xf>
    <xf numFmtId="0" fontId="0" fillId="4" borderId="23" xfId="0" applyFill="1" applyBorder="1" applyAlignment="1">
      <alignment vertical="top"/>
    </xf>
    <xf numFmtId="0" fontId="0" fillId="4" borderId="44" xfId="0" applyFill="1" applyBorder="1" applyAlignment="1">
      <alignment horizontal="left" vertical="top" wrapText="1"/>
    </xf>
    <xf numFmtId="1" fontId="0" fillId="4" borderId="11" xfId="0" applyNumberFormat="1" applyFill="1" applyBorder="1" applyAlignment="1">
      <alignment vertical="top"/>
    </xf>
    <xf numFmtId="0" fontId="0" fillId="4" borderId="25" xfId="0" applyFill="1" applyBorder="1" applyAlignment="1">
      <alignment vertical="top"/>
    </xf>
    <xf numFmtId="0" fontId="0" fillId="4" borderId="52" xfId="0" applyFill="1" applyBorder="1" applyAlignment="1">
      <alignment horizontal="left" vertical="top" wrapText="1"/>
    </xf>
    <xf numFmtId="0" fontId="0" fillId="4" borderId="55" xfId="0" applyFill="1" applyBorder="1" applyAlignment="1">
      <alignment vertical="top" wrapText="1"/>
    </xf>
    <xf numFmtId="0" fontId="0" fillId="0" borderId="12" xfId="0" applyBorder="1" applyAlignment="1">
      <alignment vertical="top" wrapText="1"/>
    </xf>
    <xf numFmtId="0" fontId="0" fillId="0" borderId="41" xfId="0" applyBorder="1" applyAlignment="1">
      <alignment vertical="top" wrapText="1"/>
    </xf>
    <xf numFmtId="0" fontId="0" fillId="4" borderId="33" xfId="0" applyFill="1" applyBorder="1" applyAlignment="1">
      <alignment horizontal="left" vertical="top" wrapText="1"/>
    </xf>
    <xf numFmtId="0" fontId="0" fillId="0" borderId="7" xfId="0" applyBorder="1" applyAlignment="1">
      <alignment horizontal="left" vertical="top" wrapText="1"/>
    </xf>
    <xf numFmtId="3" fontId="2" fillId="0" borderId="86" xfId="0" applyNumberFormat="1" applyFont="1" applyBorder="1" applyAlignment="1">
      <alignment vertical="top"/>
    </xf>
    <xf numFmtId="1" fontId="0" fillId="0" borderId="39" xfId="0" applyNumberFormat="1" applyBorder="1" applyAlignment="1">
      <alignment vertical="top"/>
    </xf>
    <xf numFmtId="0" fontId="0" fillId="0" borderId="5" xfId="0" applyBorder="1" applyAlignment="1">
      <alignment horizontal="left" vertical="top" wrapText="1"/>
    </xf>
    <xf numFmtId="0" fontId="0" fillId="4" borderId="87" xfId="0" applyFill="1" applyBorder="1" applyAlignment="1">
      <alignment horizontal="left" vertical="top" wrapText="1"/>
    </xf>
    <xf numFmtId="0" fontId="0" fillId="0" borderId="46" xfId="0" applyBorder="1" applyAlignment="1">
      <alignment horizontal="left" vertical="top" wrapText="1"/>
    </xf>
    <xf numFmtId="0" fontId="0" fillId="0" borderId="88" xfId="0" applyBorder="1" applyAlignment="1">
      <alignment horizontal="left" vertical="top" wrapText="1"/>
    </xf>
    <xf numFmtId="3" fontId="0" fillId="0" borderId="87" xfId="0" applyNumberFormat="1" applyBorder="1" applyAlignment="1">
      <alignment vertical="top"/>
    </xf>
    <xf numFmtId="3" fontId="0" fillId="0" borderId="47" xfId="0" applyNumberFormat="1" applyBorder="1" applyAlignment="1">
      <alignment vertical="top"/>
    </xf>
    <xf numFmtId="3" fontId="2" fillId="0" borderId="89" xfId="0" applyNumberFormat="1" applyFont="1" applyBorder="1" applyAlignment="1">
      <alignment vertical="top"/>
    </xf>
    <xf numFmtId="1" fontId="0" fillId="0" borderId="88" xfId="0" applyNumberFormat="1" applyBorder="1" applyAlignment="1">
      <alignment vertical="top"/>
    </xf>
    <xf numFmtId="0" fontId="0" fillId="0" borderId="90" xfId="0" applyBorder="1" applyAlignment="1">
      <alignment vertical="top" wrapText="1"/>
    </xf>
    <xf numFmtId="0" fontId="0" fillId="0" borderId="89" xfId="0" applyBorder="1" applyAlignment="1">
      <alignment vertical="top" wrapText="1"/>
    </xf>
    <xf numFmtId="0" fontId="0" fillId="0" borderId="47" xfId="0" applyBorder="1" applyAlignment="1">
      <alignment vertical="top" wrapText="1"/>
    </xf>
    <xf numFmtId="0" fontId="0" fillId="4" borderId="26" xfId="0" applyFill="1" applyBorder="1" applyAlignment="1">
      <alignment horizontal="left" vertical="top" wrapText="1"/>
    </xf>
    <xf numFmtId="0" fontId="0" fillId="0" borderId="1" xfId="0" applyBorder="1" applyAlignment="1">
      <alignment vertical="top" wrapText="1"/>
    </xf>
    <xf numFmtId="0" fontId="0" fillId="0" borderId="7" xfId="0" applyBorder="1" applyAlignment="1">
      <alignment vertical="top" wrapText="1"/>
    </xf>
    <xf numFmtId="0" fontId="0" fillId="0" borderId="33" xfId="0" applyBorder="1" applyAlignment="1">
      <alignment vertical="top" wrapText="1"/>
    </xf>
    <xf numFmtId="0" fontId="0" fillId="4" borderId="7" xfId="0" applyFill="1" applyBorder="1" applyAlignment="1">
      <alignment horizontal="left" vertical="top" wrapText="1"/>
    </xf>
    <xf numFmtId="0" fontId="0" fillId="5" borderId="39" xfId="0" applyFill="1" applyBorder="1" applyAlignment="1">
      <alignment horizontal="left" vertical="top" wrapText="1"/>
    </xf>
    <xf numFmtId="0" fontId="0" fillId="0" borderId="1" xfId="0" applyBorder="1" applyAlignment="1">
      <alignment vertical="top"/>
    </xf>
    <xf numFmtId="1" fontId="0" fillId="0" borderId="1" xfId="0" applyNumberFormat="1" applyBorder="1" applyAlignment="1">
      <alignment vertical="top"/>
    </xf>
    <xf numFmtId="3" fontId="2" fillId="0" borderId="57" xfId="0" applyNumberFormat="1" applyFont="1" applyBorder="1" applyAlignment="1">
      <alignment vertical="top"/>
    </xf>
    <xf numFmtId="1" fontId="0" fillId="0" borderId="65" xfId="0" applyNumberFormat="1" applyFill="1" applyBorder="1" applyAlignment="1">
      <alignment vertical="top"/>
    </xf>
    <xf numFmtId="1" fontId="0" fillId="0" borderId="63" xfId="0" applyNumberFormat="1" applyFill="1" applyBorder="1" applyAlignment="1">
      <alignment vertical="top"/>
    </xf>
    <xf numFmtId="0" fontId="0" fillId="4" borderId="9" xfId="0" applyFill="1" applyBorder="1" applyAlignment="1">
      <alignment horizontal="left" vertical="top" wrapText="1" indent="1"/>
    </xf>
    <xf numFmtId="3" fontId="0" fillId="7" borderId="9" xfId="0" applyNumberFormat="1" applyFill="1" applyBorder="1" applyAlignment="1">
      <alignment vertical="top"/>
    </xf>
    <xf numFmtId="3" fontId="0" fillId="7" borderId="34" xfId="0" applyNumberFormat="1" applyFill="1" applyBorder="1" applyAlignment="1">
      <alignment vertical="top"/>
    </xf>
    <xf numFmtId="3" fontId="0" fillId="7" borderId="22" xfId="0" applyNumberFormat="1" applyFill="1" applyBorder="1" applyAlignment="1">
      <alignment vertical="top"/>
    </xf>
    <xf numFmtId="3" fontId="0" fillId="4" borderId="58" xfId="0" applyNumberFormat="1" applyFill="1" applyBorder="1" applyAlignment="1">
      <alignment vertical="top"/>
    </xf>
    <xf numFmtId="3" fontId="0" fillId="4" borderId="34" xfId="0" applyNumberFormat="1" applyFill="1" applyBorder="1" applyAlignment="1">
      <alignment vertical="top"/>
    </xf>
    <xf numFmtId="0" fontId="0" fillId="4" borderId="11" xfId="0" applyFill="1" applyBorder="1" applyAlignment="1">
      <alignment horizontal="left" vertical="top" wrapText="1" indent="1"/>
    </xf>
    <xf numFmtId="3" fontId="0" fillId="5" borderId="27" xfId="0" applyNumberFormat="1" applyFill="1" applyBorder="1" applyAlignment="1">
      <alignment horizontal="left" vertical="top" wrapText="1"/>
    </xf>
    <xf numFmtId="0" fontId="0" fillId="0" borderId="85" xfId="0" applyBorder="1" applyAlignment="1">
      <alignment vertical="top" wrapText="1"/>
    </xf>
    <xf numFmtId="0" fontId="0" fillId="0" borderId="85" xfId="0" applyFill="1" applyBorder="1" applyAlignment="1">
      <alignment wrapText="1"/>
    </xf>
    <xf numFmtId="0" fontId="0" fillId="6" borderId="85" xfId="0" applyFill="1" applyBorder="1" applyAlignment="1">
      <alignment vertical="top"/>
    </xf>
    <xf numFmtId="0" fontId="0" fillId="6" borderId="92" xfId="0" applyFill="1" applyBorder="1" applyAlignment="1">
      <alignment vertical="top"/>
    </xf>
    <xf numFmtId="3" fontId="0" fillId="0" borderId="62" xfId="0" applyNumberFormat="1" applyFill="1" applyBorder="1" applyAlignment="1">
      <alignment vertical="top"/>
    </xf>
    <xf numFmtId="0" fontId="0" fillId="0" borderId="77" xfId="0" applyBorder="1" applyAlignment="1">
      <alignment vertical="top" wrapText="1"/>
    </xf>
    <xf numFmtId="0" fontId="0" fillId="0" borderId="78" xfId="0" applyBorder="1" applyAlignment="1">
      <alignment horizontal="left" vertical="top" wrapText="1"/>
    </xf>
    <xf numFmtId="0" fontId="3" fillId="0" borderId="3" xfId="0" applyFont="1" applyFill="1" applyBorder="1" applyAlignment="1">
      <alignment vertical="top"/>
    </xf>
    <xf numFmtId="0" fontId="0" fillId="9" borderId="17" xfId="0" applyFill="1" applyBorder="1" applyAlignment="1">
      <alignment vertical="top" wrapText="1"/>
    </xf>
    <xf numFmtId="0" fontId="0" fillId="0" borderId="49" xfId="0" applyBorder="1" applyAlignment="1">
      <alignment vertical="top" wrapText="1"/>
    </xf>
    <xf numFmtId="0" fontId="0" fillId="0" borderId="94" xfId="0" applyBorder="1" applyAlignment="1">
      <alignment vertical="top" wrapText="1"/>
    </xf>
    <xf numFmtId="0" fontId="0" fillId="9" borderId="94" xfId="0" applyFill="1" applyBorder="1" applyAlignment="1">
      <alignment horizontal="left" vertical="top" wrapText="1"/>
    </xf>
    <xf numFmtId="0" fontId="0" fillId="4" borderId="94" xfId="0" applyFill="1" applyBorder="1" applyAlignment="1">
      <alignment horizontal="left" vertical="top" wrapText="1"/>
    </xf>
    <xf numFmtId="0" fontId="0" fillId="5" borderId="94" xfId="0" applyFill="1" applyBorder="1" applyAlignment="1">
      <alignment horizontal="left" vertical="top" wrapText="1"/>
    </xf>
    <xf numFmtId="0" fontId="0" fillId="9" borderId="18" xfId="0" applyFill="1" applyBorder="1" applyAlignment="1">
      <alignment vertical="top"/>
    </xf>
    <xf numFmtId="0" fontId="0" fillId="9" borderId="19" xfId="0" applyFill="1" applyBorder="1" applyAlignment="1">
      <alignment vertical="top"/>
    </xf>
    <xf numFmtId="0" fontId="0" fillId="9" borderId="49" xfId="0" applyFill="1" applyBorder="1" applyAlignment="1">
      <alignment vertical="top"/>
    </xf>
    <xf numFmtId="0" fontId="0" fillId="9" borderId="50" xfId="0" applyFill="1" applyBorder="1" applyAlignment="1">
      <alignment vertical="top"/>
    </xf>
    <xf numFmtId="0" fontId="2" fillId="4" borderId="40" xfId="0" applyFont="1" applyFill="1" applyBorder="1" applyAlignment="1">
      <alignment vertical="top"/>
    </xf>
    <xf numFmtId="0" fontId="0" fillId="6" borderId="94" xfId="0" applyFill="1" applyBorder="1" applyAlignment="1">
      <alignment vertical="top"/>
    </xf>
    <xf numFmtId="0" fontId="0" fillId="6" borderId="17" xfId="0" applyFill="1" applyBorder="1" applyAlignment="1">
      <alignment vertical="top"/>
    </xf>
    <xf numFmtId="0" fontId="0" fillId="6" borderId="40" xfId="0" applyFill="1" applyBorder="1" applyAlignment="1">
      <alignment vertical="top"/>
    </xf>
    <xf numFmtId="0" fontId="0" fillId="6" borderId="19" xfId="0" applyFill="1" applyBorder="1" applyAlignment="1">
      <alignment vertical="top" wrapText="1"/>
    </xf>
    <xf numFmtId="0" fontId="2" fillId="4" borderId="56" xfId="0" applyFont="1" applyFill="1" applyBorder="1" applyAlignment="1">
      <alignment vertical="top"/>
    </xf>
    <xf numFmtId="0" fontId="0" fillId="6" borderId="4" xfId="0" applyFill="1" applyBorder="1" applyAlignment="1">
      <alignment vertical="top"/>
    </xf>
    <xf numFmtId="0" fontId="0" fillId="6" borderId="6" xfId="0" applyFill="1" applyBorder="1" applyAlignment="1">
      <alignment vertical="top" wrapText="1"/>
    </xf>
    <xf numFmtId="3" fontId="0" fillId="4" borderId="39" xfId="0" applyNumberFormat="1" applyFill="1" applyBorder="1" applyAlignment="1">
      <alignment horizontal="left" vertical="top" wrapText="1"/>
    </xf>
    <xf numFmtId="3" fontId="0" fillId="0" borderId="7" xfId="0" applyNumberFormat="1" applyFill="1" applyBorder="1" applyAlignment="1">
      <alignment vertical="top"/>
    </xf>
    <xf numFmtId="3" fontId="0" fillId="0" borderId="33" xfId="0" applyNumberFormat="1" applyFill="1" applyBorder="1" applyAlignment="1">
      <alignment vertical="top"/>
    </xf>
    <xf numFmtId="3" fontId="2" fillId="0" borderId="57" xfId="0" applyNumberFormat="1" applyFont="1" applyFill="1" applyBorder="1" applyAlignment="1">
      <alignment vertical="top"/>
    </xf>
    <xf numFmtId="3" fontId="0" fillId="0" borderId="39" xfId="0" applyNumberFormat="1" applyFill="1" applyBorder="1" applyAlignment="1">
      <alignment vertical="top"/>
    </xf>
    <xf numFmtId="0" fontId="0" fillId="0" borderId="39" xfId="0" applyBorder="1" applyAlignment="1">
      <alignment vertical="top" wrapText="1"/>
    </xf>
    <xf numFmtId="0" fontId="0" fillId="6" borderId="48" xfId="0" applyFill="1" applyBorder="1" applyAlignment="1">
      <alignment vertical="top"/>
    </xf>
    <xf numFmtId="0" fontId="0" fillId="6" borderId="91" xfId="0" applyFill="1" applyBorder="1" applyAlignment="1">
      <alignment vertical="top"/>
    </xf>
    <xf numFmtId="0" fontId="0" fillId="6" borderId="77" xfId="0" applyFill="1" applyBorder="1" applyAlignment="1">
      <alignment vertical="top"/>
    </xf>
    <xf numFmtId="0" fontId="0" fillId="6" borderId="31" xfId="0" applyFill="1" applyBorder="1" applyAlignment="1">
      <alignment vertical="top"/>
    </xf>
    <xf numFmtId="0" fontId="2" fillId="4" borderId="84" xfId="0" applyFont="1" applyFill="1" applyBorder="1" applyAlignment="1">
      <alignment vertical="top"/>
    </xf>
    <xf numFmtId="0" fontId="0" fillId="6" borderId="78" xfId="0" applyFill="1" applyBorder="1" applyAlignment="1">
      <alignment vertical="top"/>
    </xf>
    <xf numFmtId="0" fontId="0" fillId="6" borderId="93" xfId="0" applyFill="1" applyBorder="1" applyAlignment="1">
      <alignment vertical="top"/>
    </xf>
    <xf numFmtId="0" fontId="0" fillId="6" borderId="84" xfId="0" applyFill="1" applyBorder="1" applyAlignment="1">
      <alignment vertical="top"/>
    </xf>
    <xf numFmtId="0" fontId="0" fillId="6" borderId="91" xfId="0" applyFill="1" applyBorder="1" applyAlignment="1">
      <alignment vertical="top" wrapText="1"/>
    </xf>
    <xf numFmtId="3" fontId="0" fillId="0" borderId="27" xfId="0" applyNumberFormat="1" applyBorder="1" applyAlignment="1">
      <alignment vertical="top"/>
    </xf>
    <xf numFmtId="0" fontId="0" fillId="6" borderId="46" xfId="0" applyFill="1" applyBorder="1" applyAlignment="1">
      <alignment vertical="top"/>
    </xf>
    <xf numFmtId="0" fontId="0" fillId="6" borderId="96" xfId="0" applyFill="1" applyBorder="1" applyAlignment="1">
      <alignment vertical="top"/>
    </xf>
    <xf numFmtId="0" fontId="0" fillId="6" borderId="95" xfId="0" applyFill="1" applyBorder="1" applyAlignment="1">
      <alignment vertical="top"/>
    </xf>
    <xf numFmtId="0" fontId="0" fillId="6" borderId="47" xfId="0" applyFill="1" applyBorder="1" applyAlignment="1">
      <alignment vertical="top"/>
    </xf>
    <xf numFmtId="0" fontId="2" fillId="4" borderId="89" xfId="0" applyFont="1" applyFill="1" applyBorder="1" applyAlignment="1">
      <alignment vertical="top"/>
    </xf>
    <xf numFmtId="0" fontId="0" fillId="6" borderId="88" xfId="0" applyFill="1" applyBorder="1" applyAlignment="1">
      <alignment vertical="top"/>
    </xf>
    <xf numFmtId="0" fontId="0" fillId="6" borderId="90" xfId="0" applyFill="1" applyBorder="1" applyAlignment="1">
      <alignment vertical="top"/>
    </xf>
    <xf numFmtId="0" fontId="0" fillId="6" borderId="89" xfId="0" applyFill="1" applyBorder="1" applyAlignment="1">
      <alignment vertical="top"/>
    </xf>
    <xf numFmtId="0" fontId="0" fillId="6" borderId="96" xfId="0" applyFill="1" applyBorder="1" applyAlignment="1">
      <alignment vertical="top" wrapText="1"/>
    </xf>
    <xf numFmtId="0" fontId="0" fillId="0" borderId="77" xfId="0" applyBorder="1" applyAlignment="1">
      <alignment horizontal="left" vertical="top" wrapText="1"/>
    </xf>
    <xf numFmtId="0" fontId="2" fillId="4" borderId="93" xfId="0" applyFont="1" applyFill="1" applyBorder="1" applyAlignment="1">
      <alignment horizontal="left" vertical="top" wrapText="1"/>
    </xf>
    <xf numFmtId="0" fontId="2" fillId="4" borderId="90" xfId="0" applyFont="1" applyFill="1" applyBorder="1" applyAlignment="1">
      <alignment horizontal="left" vertical="top" wrapText="1"/>
    </xf>
    <xf numFmtId="0" fontId="0" fillId="0" borderId="95" xfId="0" applyBorder="1" applyAlignment="1">
      <alignment horizontal="left" vertical="top" wrapText="1"/>
    </xf>
    <xf numFmtId="0" fontId="0" fillId="0" borderId="95" xfId="0" applyBorder="1" applyAlignment="1">
      <alignment vertical="top" wrapText="1"/>
    </xf>
    <xf numFmtId="0" fontId="2" fillId="0" borderId="40" xfId="0" applyFont="1" applyBorder="1" applyAlignment="1">
      <alignment horizontal="center" vertical="top" wrapText="1"/>
    </xf>
    <xf numFmtId="0" fontId="0" fillId="6" borderId="61" xfId="0" applyFill="1" applyBorder="1" applyAlignment="1">
      <alignment horizontal="left" vertical="top" wrapText="1"/>
    </xf>
    <xf numFmtId="0" fontId="0" fillId="0" borderId="0" xfId="0" applyBorder="1" applyAlignment="1">
      <alignment horizontal="left" vertical="top" wrapText="1"/>
    </xf>
    <xf numFmtId="0" fontId="0" fillId="0" borderId="95" xfId="0" applyBorder="1" applyAlignment="1">
      <alignment horizontal="left" vertical="top" wrapText="1"/>
    </xf>
    <xf numFmtId="0" fontId="0" fillId="0" borderId="1" xfId="0" applyBorder="1" applyAlignment="1">
      <alignment horizontal="left" vertical="top" wrapText="1"/>
    </xf>
    <xf numFmtId="0" fontId="2" fillId="0" borderId="51" xfId="0" applyFont="1" applyBorder="1" applyAlignment="1">
      <alignment horizontal="left" vertical="top" wrapText="1"/>
    </xf>
    <xf numFmtId="0" fontId="2" fillId="0" borderId="1" xfId="0" applyFont="1" applyBorder="1" applyAlignment="1">
      <alignment horizontal="left" vertical="top" wrapText="1"/>
    </xf>
    <xf numFmtId="0" fontId="0" fillId="6" borderId="68" xfId="0" applyFill="1" applyBorder="1" applyAlignment="1">
      <alignment horizontal="left" vertical="top"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Alignment="1">
      <alignment horizontal="center" wrapText="1"/>
    </xf>
    <xf numFmtId="0" fontId="2" fillId="0" borderId="1" xfId="0" applyFont="1" applyBorder="1" applyAlignment="1">
      <alignment horizontal="center" vertical="top" wrapText="1"/>
    </xf>
    <xf numFmtId="0" fontId="0" fillId="0" borderId="77" xfId="0" applyBorder="1" applyAlignment="1">
      <alignment horizontal="center" vertical="top" wrapText="1"/>
    </xf>
    <xf numFmtId="0" fontId="0" fillId="0" borderId="95" xfId="0" applyBorder="1" applyAlignment="1">
      <alignment horizontal="center" vertical="top" wrapText="1"/>
    </xf>
    <xf numFmtId="0" fontId="2" fillId="0" borderId="5" xfId="0" applyFont="1" applyBorder="1" applyAlignment="1">
      <alignment horizontal="center" vertical="top" wrapText="1"/>
    </xf>
    <xf numFmtId="0" fontId="0" fillId="0" borderId="68" xfId="0" applyBorder="1" applyAlignment="1">
      <alignment horizontal="center" vertical="top" wrapText="1"/>
    </xf>
    <xf numFmtId="0" fontId="0" fillId="0" borderId="0" xfId="0" applyFill="1" applyBorder="1" applyAlignment="1">
      <alignment horizontal="center" vertical="top" wrapText="1"/>
    </xf>
    <xf numFmtId="0" fontId="0" fillId="0" borderId="0" xfId="0" applyBorder="1" applyAlignment="1">
      <alignment horizontal="center" vertical="top" wrapText="1"/>
    </xf>
    <xf numFmtId="0" fontId="0" fillId="0" borderId="49" xfId="0" applyBorder="1" applyAlignment="1">
      <alignment horizontal="center" vertical="top" wrapText="1"/>
    </xf>
    <xf numFmtId="0" fontId="0" fillId="0" borderId="98" xfId="0" applyBorder="1" applyAlignment="1">
      <alignment horizontal="left" vertical="top" wrapText="1" indent="1"/>
    </xf>
    <xf numFmtId="0" fontId="0" fillId="0" borderId="98" xfId="0" applyBorder="1" applyAlignment="1">
      <alignment horizontal="left" vertical="top" wrapText="1"/>
    </xf>
    <xf numFmtId="0" fontId="0" fillId="0" borderId="98" xfId="0" applyBorder="1" applyAlignment="1">
      <alignment horizontal="center" vertical="top" wrapText="1"/>
    </xf>
    <xf numFmtId="0" fontId="0" fillId="6" borderId="98" xfId="0" applyFill="1" applyBorder="1" applyAlignment="1">
      <alignment horizontal="left" vertical="top" wrapText="1"/>
    </xf>
    <xf numFmtId="0" fontId="0" fillId="0" borderId="97" xfId="0" applyBorder="1" applyAlignment="1">
      <alignment horizontal="left" vertical="top" wrapText="1" indent="1"/>
    </xf>
    <xf numFmtId="0" fontId="0" fillId="0" borderId="97" xfId="0" applyBorder="1" applyAlignment="1">
      <alignment horizontal="left" vertical="top" wrapText="1"/>
    </xf>
    <xf numFmtId="0" fontId="0" fillId="0" borderId="97" xfId="0" applyBorder="1" applyAlignment="1">
      <alignment horizontal="center" vertical="top" wrapText="1"/>
    </xf>
    <xf numFmtId="0" fontId="0" fillId="0" borderId="99" xfId="0" applyBorder="1" applyAlignment="1">
      <alignment horizontal="left" vertical="top" wrapText="1" indent="1"/>
    </xf>
    <xf numFmtId="0" fontId="0" fillId="0" borderId="99" xfId="0" applyBorder="1" applyAlignment="1">
      <alignment horizontal="center" vertical="top" wrapText="1"/>
    </xf>
    <xf numFmtId="0" fontId="0" fillId="0" borderId="100" xfId="0" applyBorder="1" applyAlignment="1">
      <alignment horizontal="center" vertical="top" wrapText="1"/>
    </xf>
    <xf numFmtId="0" fontId="0" fillId="4" borderId="98" xfId="0" applyFill="1" applyBorder="1" applyAlignment="1">
      <alignment horizontal="left" vertical="top" wrapText="1" indent="1"/>
    </xf>
    <xf numFmtId="0" fontId="0" fillId="0" borderId="102" xfId="0" applyBorder="1" applyAlignment="1">
      <alignment horizontal="left" vertical="top" wrapText="1"/>
    </xf>
    <xf numFmtId="0" fontId="0" fillId="0" borderId="101" xfId="0" applyFill="1" applyBorder="1" applyAlignment="1">
      <alignment vertical="top" wrapText="1"/>
    </xf>
    <xf numFmtId="0" fontId="0" fillId="0" borderId="102" xfId="0" applyFill="1" applyBorder="1" applyAlignment="1">
      <alignment vertical="top" wrapText="1"/>
    </xf>
    <xf numFmtId="0" fontId="0" fillId="0" borderId="103" xfId="0" applyBorder="1" applyAlignment="1">
      <alignment horizontal="left" vertical="top" wrapText="1" indent="1"/>
    </xf>
    <xf numFmtId="0" fontId="0" fillId="0" borderId="104" xfId="0" applyBorder="1" applyAlignment="1">
      <alignment horizontal="left" vertical="top" wrapText="1"/>
    </xf>
    <xf numFmtId="0" fontId="0" fillId="0" borderId="49" xfId="0" applyFill="1" applyBorder="1" applyAlignment="1">
      <alignment horizontal="left" vertical="top" wrapText="1"/>
    </xf>
    <xf numFmtId="0" fontId="0" fillId="0" borderId="49" xfId="0" applyFill="1" applyBorder="1" applyAlignment="1">
      <alignment horizontal="center" vertical="top" wrapText="1"/>
    </xf>
    <xf numFmtId="0" fontId="0" fillId="0" borderId="105" xfId="0" applyBorder="1" applyAlignment="1">
      <alignment horizontal="center" vertical="top" wrapText="1"/>
    </xf>
    <xf numFmtId="0" fontId="0" fillId="0" borderId="67" xfId="0" applyBorder="1" applyAlignment="1">
      <alignment horizontal="center" vertical="top" wrapText="1"/>
    </xf>
    <xf numFmtId="1" fontId="2" fillId="0" borderId="91" xfId="0" applyNumberFormat="1" applyFont="1" applyBorder="1" applyAlignment="1">
      <alignment horizontal="center" vertical="top"/>
    </xf>
    <xf numFmtId="3" fontId="2" fillId="0" borderId="96" xfId="0" applyNumberFormat="1" applyFont="1" applyBorder="1" applyAlignment="1">
      <alignment horizontal="center" vertical="top"/>
    </xf>
    <xf numFmtId="0" fontId="0" fillId="6" borderId="97" xfId="0" applyFill="1" applyBorder="1" applyAlignment="1">
      <alignment horizontal="left" vertical="top" wrapText="1"/>
    </xf>
    <xf numFmtId="0" fontId="0" fillId="6" borderId="99" xfId="0" applyFill="1" applyBorder="1" applyAlignment="1">
      <alignment horizontal="left" vertical="top" wrapText="1"/>
    </xf>
    <xf numFmtId="0" fontId="0" fillId="6" borderId="100" xfId="0" applyFill="1" applyBorder="1" applyAlignment="1">
      <alignment horizontal="left" vertical="top" wrapText="1"/>
    </xf>
    <xf numFmtId="0" fontId="0" fillId="0" borderId="111" xfId="0" applyBorder="1" applyAlignment="1">
      <alignment horizontal="left" vertical="top" wrapText="1"/>
    </xf>
    <xf numFmtId="0" fontId="0" fillId="0" borderId="111" xfId="0" applyBorder="1" applyAlignment="1">
      <alignment vertical="top" wrapText="1"/>
    </xf>
    <xf numFmtId="0" fontId="0" fillId="6" borderId="48" xfId="0" applyFill="1" applyBorder="1" applyAlignment="1">
      <alignment horizontal="left" vertical="top" wrapText="1"/>
    </xf>
    <xf numFmtId="0" fontId="2" fillId="0" borderId="19" xfId="0" applyFont="1" applyBorder="1" applyAlignment="1">
      <alignment horizontal="center" vertical="top" wrapText="1"/>
    </xf>
    <xf numFmtId="0" fontId="0" fillId="4" borderId="49" xfId="0" applyFill="1" applyBorder="1" applyAlignment="1">
      <alignment horizontal="left" vertical="top" wrapText="1"/>
    </xf>
    <xf numFmtId="0" fontId="0" fillId="0" borderId="97" xfId="0" applyBorder="1" applyAlignment="1">
      <alignment vertical="top" wrapText="1"/>
    </xf>
    <xf numFmtId="0" fontId="0" fillId="4" borderId="0" xfId="0" applyFill="1" applyAlignment="1">
      <alignment vertical="top" wrapText="1"/>
    </xf>
    <xf numFmtId="0" fontId="4" fillId="4" borderId="0" xfId="0" applyFont="1" applyFill="1" applyAlignment="1">
      <alignment wrapText="1"/>
    </xf>
    <xf numFmtId="0" fontId="0" fillId="4" borderId="77" xfId="0" applyFill="1" applyBorder="1" applyAlignment="1">
      <alignment horizontal="left" vertical="top" wrapText="1"/>
    </xf>
    <xf numFmtId="0" fontId="0" fillId="4" borderId="95" xfId="0" applyFill="1" applyBorder="1" applyAlignment="1">
      <alignment horizontal="left" vertical="top" wrapText="1"/>
    </xf>
    <xf numFmtId="0" fontId="2" fillId="4" borderId="5" xfId="0" applyFont="1" applyFill="1" applyBorder="1" applyAlignment="1">
      <alignment vertical="top" wrapText="1"/>
    </xf>
    <xf numFmtId="3" fontId="2" fillId="0" borderId="89" xfId="0" applyNumberFormat="1" applyFont="1" applyBorder="1" applyAlignment="1">
      <alignment horizontal="center" vertical="top"/>
    </xf>
    <xf numFmtId="3" fontId="2" fillId="0" borderId="0" xfId="0" applyNumberFormat="1" applyFont="1" applyBorder="1" applyAlignment="1">
      <alignment horizontal="center" vertical="top"/>
    </xf>
    <xf numFmtId="0" fontId="2" fillId="0" borderId="59" xfId="0" applyFont="1" applyBorder="1" applyAlignment="1">
      <alignment horizontal="center" vertical="top" wrapText="1"/>
    </xf>
    <xf numFmtId="0" fontId="4" fillId="0" borderId="40" xfId="0" applyFont="1" applyBorder="1" applyAlignment="1">
      <alignment horizontal="center" wrapText="1"/>
    </xf>
    <xf numFmtId="0" fontId="0" fillId="4" borderId="118" xfId="0" applyFill="1" applyBorder="1" applyAlignment="1">
      <alignment horizontal="center" vertical="top" wrapText="1"/>
    </xf>
    <xf numFmtId="0" fontId="0" fillId="4" borderId="56" xfId="0" applyFill="1" applyBorder="1" applyAlignment="1">
      <alignment horizontal="center" vertical="top" wrapText="1"/>
    </xf>
    <xf numFmtId="3" fontId="0" fillId="4" borderId="118" xfId="0" applyNumberFormat="1" applyFill="1" applyBorder="1" applyAlignment="1">
      <alignment horizontal="center" vertical="top" wrapText="1"/>
    </xf>
    <xf numFmtId="3" fontId="0" fillId="4" borderId="119" xfId="0" applyNumberFormat="1" applyFill="1" applyBorder="1" applyAlignment="1">
      <alignment horizontal="center" vertical="top" wrapText="1"/>
    </xf>
    <xf numFmtId="0" fontId="2" fillId="0" borderId="0" xfId="0" applyFont="1" applyFill="1" applyBorder="1" applyAlignment="1">
      <alignment horizontal="left" vertical="top" wrapText="1"/>
    </xf>
    <xf numFmtId="0" fontId="2" fillId="4" borderId="110" xfId="0" applyFont="1" applyFill="1" applyBorder="1" applyAlignment="1">
      <alignment horizontal="left" vertical="top" wrapText="1"/>
    </xf>
    <xf numFmtId="0" fontId="0" fillId="4" borderId="111" xfId="0" applyFill="1" applyBorder="1" applyAlignment="1">
      <alignment horizontal="left" vertical="top" wrapText="1"/>
    </xf>
    <xf numFmtId="1" fontId="2" fillId="0" borderId="86" xfId="0" applyNumberFormat="1" applyFont="1" applyBorder="1" applyAlignment="1">
      <alignment horizontal="center" vertical="top"/>
    </xf>
    <xf numFmtId="1" fontId="2" fillId="0" borderId="120" xfId="0" applyNumberFormat="1" applyFont="1" applyBorder="1" applyAlignment="1">
      <alignment horizontal="center" vertical="top"/>
    </xf>
    <xf numFmtId="3" fontId="2" fillId="0" borderId="84" xfId="0" applyNumberFormat="1" applyFont="1" applyBorder="1" applyAlignment="1">
      <alignment horizontal="center" vertical="top"/>
    </xf>
    <xf numFmtId="3" fontId="2" fillId="0" borderId="91" xfId="0" applyNumberFormat="1" applyFont="1" applyBorder="1" applyAlignment="1">
      <alignment horizontal="center" vertical="top"/>
    </xf>
    <xf numFmtId="0" fontId="2" fillId="0" borderId="95" xfId="0" applyFont="1" applyBorder="1" applyAlignment="1">
      <alignment vertical="top" wrapText="1"/>
    </xf>
    <xf numFmtId="0" fontId="2" fillId="4" borderId="95" xfId="0" applyFont="1" applyFill="1" applyBorder="1" applyAlignment="1">
      <alignment vertical="top" wrapText="1"/>
    </xf>
    <xf numFmtId="14" fontId="2" fillId="0" borderId="89" xfId="0" applyNumberFormat="1" applyFont="1" applyBorder="1" applyAlignment="1">
      <alignment horizontal="center" vertical="top" wrapText="1"/>
    </xf>
    <xf numFmtId="14" fontId="2" fillId="0" borderId="96" xfId="0" applyNumberFormat="1" applyFont="1" applyBorder="1" applyAlignment="1">
      <alignment horizontal="center" vertical="top" wrapText="1"/>
    </xf>
    <xf numFmtId="0" fontId="2" fillId="4" borderId="0" xfId="0" applyFont="1" applyFill="1" applyBorder="1" applyAlignment="1">
      <alignment horizontal="left" vertical="top" wrapText="1"/>
    </xf>
    <xf numFmtId="1" fontId="2" fillId="0" borderId="89" xfId="0" applyNumberFormat="1" applyFont="1" applyBorder="1" applyAlignment="1">
      <alignment horizontal="center" vertical="top"/>
    </xf>
    <xf numFmtId="0" fontId="0" fillId="0" borderId="0" xfId="0" applyBorder="1"/>
    <xf numFmtId="0" fontId="2" fillId="4" borderId="51" xfId="0" applyFont="1" applyFill="1" applyBorder="1" applyAlignment="1">
      <alignment horizontal="left" vertical="top" wrapText="1"/>
    </xf>
    <xf numFmtId="0" fontId="0" fillId="4" borderId="1" xfId="0" applyFill="1" applyBorder="1" applyAlignment="1">
      <alignment horizontal="left" vertical="top" wrapText="1"/>
    </xf>
    <xf numFmtId="3" fontId="2" fillId="0" borderId="57" xfId="0" applyNumberFormat="1" applyFont="1" applyBorder="1" applyAlignment="1">
      <alignment horizontal="center" vertical="top"/>
    </xf>
    <xf numFmtId="3" fontId="2" fillId="0" borderId="59" xfId="0" applyNumberFormat="1" applyFont="1" applyBorder="1" applyAlignment="1">
      <alignment horizontal="center" vertical="top"/>
    </xf>
    <xf numFmtId="1" fontId="0" fillId="4" borderId="56" xfId="0" applyNumberFormat="1" applyFill="1" applyBorder="1" applyAlignment="1">
      <alignment horizontal="center" vertical="top" wrapText="1"/>
    </xf>
    <xf numFmtId="0" fontId="0" fillId="0" borderId="59" xfId="0" applyBorder="1" applyAlignment="1">
      <alignment horizontal="center" vertical="top" wrapText="1"/>
    </xf>
    <xf numFmtId="0" fontId="0" fillId="4" borderId="103" xfId="0" applyFill="1" applyBorder="1" applyAlignment="1">
      <alignment horizontal="left" vertical="top" wrapText="1"/>
    </xf>
    <xf numFmtId="14" fontId="2" fillId="0" borderId="59" xfId="0" applyNumberFormat="1" applyFont="1" applyBorder="1" applyAlignment="1">
      <alignment horizontal="center" vertical="top" wrapText="1"/>
    </xf>
    <xf numFmtId="0" fontId="0" fillId="0" borderId="116" xfId="0" applyBorder="1" applyAlignment="1">
      <alignment vertical="top" wrapText="1"/>
    </xf>
    <xf numFmtId="0" fontId="0" fillId="0" borderId="41" xfId="0" applyBorder="1" applyAlignment="1">
      <alignment horizontal="left" vertical="top" wrapText="1" indent="1"/>
    </xf>
    <xf numFmtId="0" fontId="0" fillId="4" borderId="97" xfId="0" applyFill="1" applyBorder="1" applyAlignment="1">
      <alignment horizontal="left" vertical="top" wrapText="1" indent="1"/>
    </xf>
    <xf numFmtId="0" fontId="0" fillId="8" borderId="102" xfId="0" applyFill="1" applyBorder="1" applyAlignment="1">
      <alignment horizontal="left" vertical="top" wrapText="1" indent="1"/>
    </xf>
    <xf numFmtId="0" fontId="0" fillId="6" borderId="102" xfId="0" applyFill="1" applyBorder="1" applyAlignment="1">
      <alignment horizontal="left" vertical="top" wrapText="1" indent="1"/>
    </xf>
    <xf numFmtId="0" fontId="0" fillId="4" borderId="0" xfId="0" applyFill="1" applyBorder="1" applyAlignment="1">
      <alignment horizontal="left" vertical="top" wrapText="1" indent="1"/>
    </xf>
    <xf numFmtId="0" fontId="0" fillId="8" borderId="0" xfId="0" applyFill="1" applyBorder="1" applyAlignment="1">
      <alignment horizontal="left" vertical="top" wrapText="1" indent="1"/>
    </xf>
    <xf numFmtId="0" fontId="0" fillId="4" borderId="61" xfId="0" applyFill="1" applyBorder="1" applyAlignment="1">
      <alignment horizontal="left" vertical="top" wrapText="1" indent="1"/>
    </xf>
    <xf numFmtId="0" fontId="0" fillId="6" borderId="62" xfId="0" applyFill="1" applyBorder="1" applyAlignment="1">
      <alignment horizontal="left" vertical="top" wrapText="1" indent="1"/>
    </xf>
    <xf numFmtId="0" fontId="0" fillId="8" borderId="62" xfId="0" applyFill="1" applyBorder="1" applyAlignment="1">
      <alignment horizontal="left" vertical="top" wrapText="1" indent="1"/>
    </xf>
    <xf numFmtId="0" fontId="2" fillId="0" borderId="48" xfId="0" applyFont="1" applyBorder="1" applyAlignment="1">
      <alignment vertical="top" wrapText="1"/>
    </xf>
    <xf numFmtId="0" fontId="0" fillId="0" borderId="48" xfId="0" applyBorder="1" applyAlignment="1">
      <alignment vertical="top" wrapText="1"/>
    </xf>
    <xf numFmtId="0" fontId="0" fillId="4" borderId="68" xfId="0" applyFill="1" applyBorder="1" applyAlignment="1">
      <alignment horizontal="left" vertical="top" wrapText="1" indent="1"/>
    </xf>
    <xf numFmtId="0" fontId="0" fillId="6" borderId="69" xfId="0" applyFill="1" applyBorder="1" applyAlignment="1">
      <alignment horizontal="left" vertical="top" wrapText="1" indent="1"/>
    </xf>
    <xf numFmtId="0" fontId="0" fillId="8" borderId="69" xfId="0" applyFill="1" applyBorder="1" applyAlignment="1">
      <alignment horizontal="left" vertical="top" wrapText="1" indent="1"/>
    </xf>
    <xf numFmtId="0" fontId="0" fillId="6" borderId="9" xfId="0" applyFill="1" applyBorder="1" applyAlignment="1">
      <alignment horizontal="left" vertical="top" wrapText="1" indent="1"/>
    </xf>
    <xf numFmtId="0" fontId="0" fillId="8" borderId="9" xfId="0" applyFill="1" applyBorder="1" applyAlignment="1">
      <alignment horizontal="left" vertical="top" wrapText="1" indent="1"/>
    </xf>
    <xf numFmtId="0" fontId="0" fillId="6" borderId="23" xfId="0" applyFill="1" applyBorder="1" applyAlignment="1">
      <alignment horizontal="left" vertical="top" wrapText="1"/>
    </xf>
    <xf numFmtId="0" fontId="0" fillId="8" borderId="77" xfId="0" applyFill="1" applyBorder="1" applyAlignment="1">
      <alignment horizontal="right" vertical="top" wrapText="1" inden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center"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0" fillId="4" borderId="121" xfId="0" applyFill="1" applyBorder="1" applyAlignment="1">
      <alignment horizontal="left" vertical="top" wrapText="1"/>
    </xf>
    <xf numFmtId="0" fontId="0" fillId="4" borderId="53" xfId="0" applyFill="1" applyBorder="1" applyAlignment="1">
      <alignment horizontal="left" vertical="top" wrapText="1"/>
    </xf>
    <xf numFmtId="0" fontId="0" fillId="0" borderId="61" xfId="0" applyBorder="1" applyAlignment="1">
      <alignment horizontal="center" vertical="top" wrapText="1"/>
    </xf>
    <xf numFmtId="0" fontId="0" fillId="0" borderId="118" xfId="0" applyBorder="1" applyAlignment="1">
      <alignment horizontal="center" vertical="top" wrapText="1"/>
    </xf>
    <xf numFmtId="0" fontId="0" fillId="0" borderId="71" xfId="0" applyBorder="1" applyAlignment="1">
      <alignment horizontal="center" vertical="top" wrapText="1"/>
    </xf>
    <xf numFmtId="0" fontId="0" fillId="0" borderId="116" xfId="0" applyBorder="1" applyAlignment="1">
      <alignment horizontal="left" vertical="top" wrapText="1"/>
    </xf>
    <xf numFmtId="0" fontId="0" fillId="0" borderId="124" xfId="0" applyBorder="1" applyAlignment="1">
      <alignment horizontal="left" vertical="top" wrapText="1"/>
    </xf>
    <xf numFmtId="0" fontId="0" fillId="0" borderId="125" xfId="0" applyBorder="1" applyAlignment="1">
      <alignment horizontal="left" vertical="top" wrapText="1"/>
    </xf>
    <xf numFmtId="0" fontId="0" fillId="0" borderId="53" xfId="0" applyFill="1" applyBorder="1" applyAlignment="1">
      <alignment vertical="top" wrapText="1"/>
    </xf>
    <xf numFmtId="0" fontId="0" fillId="0" borderId="121" xfId="0" applyBorder="1" applyAlignment="1">
      <alignment horizontal="left" vertical="top" wrapText="1"/>
    </xf>
    <xf numFmtId="0" fontId="0" fillId="0" borderId="122" xfId="0" applyBorder="1" applyAlignment="1">
      <alignment horizontal="left" vertical="top" wrapText="1"/>
    </xf>
    <xf numFmtId="0" fontId="2" fillId="0" borderId="18"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17" fillId="0" borderId="0" xfId="0" applyFont="1" applyBorder="1" applyAlignment="1">
      <alignment horizontal="left" vertical="top" wrapText="1"/>
    </xf>
    <xf numFmtId="0" fontId="0" fillId="0" borderId="22" xfId="0" applyBorder="1" applyAlignment="1">
      <alignment horizontal="left" vertical="top" wrapText="1"/>
    </xf>
    <xf numFmtId="0" fontId="2" fillId="0" borderId="42" xfId="0" applyFont="1" applyBorder="1" applyAlignment="1">
      <alignment vertical="top" wrapText="1"/>
    </xf>
    <xf numFmtId="0" fontId="0" fillId="4" borderId="64" xfId="0" applyFill="1" applyBorder="1" applyAlignment="1">
      <alignment horizontal="center" vertical="top" wrapText="1"/>
    </xf>
    <xf numFmtId="0" fontId="19" fillId="0" borderId="0" xfId="0" applyFont="1" applyAlignment="1">
      <alignment vertical="top"/>
    </xf>
    <xf numFmtId="0" fontId="4" fillId="0" borderId="0" xfId="0" applyFont="1" applyFill="1" applyBorder="1" applyAlignment="1">
      <alignment vertical="top"/>
    </xf>
    <xf numFmtId="0" fontId="2" fillId="0" borderId="18" xfId="0" applyFont="1" applyBorder="1" applyAlignment="1">
      <alignment horizontal="center" vertical="top" wrapText="1"/>
    </xf>
    <xf numFmtId="0" fontId="2" fillId="0" borderId="7" xfId="0" applyFont="1" applyBorder="1" applyAlignment="1">
      <alignment horizontal="center" vertical="top" wrapText="1"/>
    </xf>
    <xf numFmtId="0" fontId="0" fillId="0" borderId="85" xfId="0" applyBorder="1" applyAlignment="1">
      <alignment horizontal="left" vertical="top" wrapText="1"/>
    </xf>
    <xf numFmtId="0" fontId="2" fillId="4" borderId="27" xfId="0" applyFont="1" applyFill="1" applyBorder="1" applyAlignment="1">
      <alignment horizontal="center" vertical="top" wrapText="1"/>
    </xf>
    <xf numFmtId="0" fontId="2" fillId="4" borderId="30" xfId="0" applyFont="1" applyFill="1" applyBorder="1" applyAlignment="1">
      <alignment horizontal="center" vertical="top" wrapText="1"/>
    </xf>
    <xf numFmtId="0" fontId="0" fillId="6" borderId="121" xfId="0" applyFill="1" applyBorder="1" applyAlignment="1">
      <alignment horizontal="left" vertical="top" wrapText="1"/>
    </xf>
    <xf numFmtId="0" fontId="0" fillId="6" borderId="53" xfId="0" applyFill="1" applyBorder="1" applyAlignment="1">
      <alignment horizontal="left" vertical="top" wrapText="1"/>
    </xf>
    <xf numFmtId="0" fontId="0" fillId="6" borderId="63" xfId="0" applyFill="1" applyBorder="1" applyAlignment="1">
      <alignment horizontal="left" vertical="top" wrapText="1"/>
    </xf>
    <xf numFmtId="0" fontId="0" fillId="6" borderId="122" xfId="0" applyFill="1" applyBorder="1" applyAlignment="1">
      <alignment horizontal="left" vertical="top" wrapText="1"/>
    </xf>
    <xf numFmtId="0" fontId="2" fillId="0" borderId="33" xfId="0" applyFont="1" applyBorder="1" applyAlignment="1">
      <alignment horizontal="center" vertical="top" wrapText="1"/>
    </xf>
    <xf numFmtId="0" fontId="2" fillId="4" borderId="39" xfId="0" applyFont="1" applyFill="1" applyBorder="1" applyAlignment="1">
      <alignment horizontal="center" vertical="top" wrapText="1"/>
    </xf>
    <xf numFmtId="0" fontId="0" fillId="4" borderId="97" xfId="0" applyFill="1" applyBorder="1" applyAlignment="1">
      <alignment horizontal="left" vertical="top" wrapText="1"/>
    </xf>
    <xf numFmtId="0" fontId="0" fillId="4" borderId="41" xfId="0" applyFill="1" applyBorder="1" applyAlignment="1">
      <alignment horizontal="left" vertical="top" wrapText="1"/>
    </xf>
    <xf numFmtId="0" fontId="2" fillId="4" borderId="33" xfId="0" applyFont="1" applyFill="1" applyBorder="1" applyAlignment="1">
      <alignment horizontal="center" vertical="top" wrapText="1"/>
    </xf>
    <xf numFmtId="0" fontId="2" fillId="4" borderId="53" xfId="0" applyFont="1" applyFill="1" applyBorder="1" applyAlignment="1">
      <alignment horizontal="center" vertical="top" wrapText="1"/>
    </xf>
    <xf numFmtId="0" fontId="2" fillId="0" borderId="50" xfId="0" applyFont="1" applyBorder="1" applyAlignment="1">
      <alignment vertical="top" wrapText="1"/>
    </xf>
    <xf numFmtId="0" fontId="0" fillId="6" borderId="105" xfId="0" applyFill="1" applyBorder="1" applyAlignment="1">
      <alignment horizontal="left" vertical="top" wrapText="1"/>
    </xf>
    <xf numFmtId="0" fontId="0" fillId="6" borderId="106" xfId="0" applyFill="1" applyBorder="1" applyAlignment="1">
      <alignment horizontal="left" vertical="top" wrapText="1"/>
    </xf>
    <xf numFmtId="0" fontId="0" fillId="6" borderId="108" xfId="0" applyFill="1" applyBorder="1" applyAlignment="1">
      <alignment horizontal="left" vertical="top" wrapText="1"/>
    </xf>
    <xf numFmtId="0" fontId="0" fillId="6" borderId="126" xfId="0" applyFill="1" applyBorder="1" applyAlignment="1">
      <alignment horizontal="left" vertical="top" wrapText="1"/>
    </xf>
    <xf numFmtId="0" fontId="0" fillId="6" borderId="112" xfId="0" applyFill="1" applyBorder="1" applyAlignment="1">
      <alignment horizontal="left" vertical="top" wrapText="1"/>
    </xf>
    <xf numFmtId="0" fontId="0" fillId="6" borderId="75" xfId="0" applyFill="1" applyBorder="1" applyAlignment="1">
      <alignment horizontal="left" vertical="top" wrapText="1"/>
    </xf>
    <xf numFmtId="0" fontId="0" fillId="6" borderId="3" xfId="0" applyFill="1" applyBorder="1" applyAlignment="1">
      <alignment horizontal="left" vertical="top" wrapText="1"/>
    </xf>
    <xf numFmtId="0" fontId="0" fillId="6" borderId="67" xfId="0" applyFill="1" applyBorder="1" applyAlignment="1">
      <alignment horizontal="left" vertical="top" wrapText="1"/>
    </xf>
    <xf numFmtId="0" fontId="0" fillId="6" borderId="109" xfId="0" applyFill="1" applyBorder="1" applyAlignment="1">
      <alignment horizontal="left" vertical="top" wrapText="1"/>
    </xf>
    <xf numFmtId="0" fontId="2" fillId="0" borderId="50" xfId="0" applyFont="1" applyBorder="1" applyAlignment="1">
      <alignment horizontal="center" vertical="top" wrapText="1"/>
    </xf>
    <xf numFmtId="0" fontId="2" fillId="4" borderId="32" xfId="0" applyFont="1" applyFill="1" applyBorder="1" applyAlignment="1">
      <alignment horizontal="center" vertical="top" wrapText="1"/>
    </xf>
    <xf numFmtId="0" fontId="0" fillId="6" borderId="125" xfId="0" applyFill="1" applyBorder="1" applyAlignment="1">
      <alignment horizontal="left" vertical="top" wrapText="1"/>
    </xf>
    <xf numFmtId="0" fontId="0" fillId="6" borderId="70" xfId="0" applyFill="1" applyBorder="1" applyAlignment="1">
      <alignment horizontal="left" vertical="top" wrapText="1"/>
    </xf>
    <xf numFmtId="0" fontId="0" fillId="6" borderId="26" xfId="0" applyFill="1" applyBorder="1" applyAlignment="1">
      <alignment horizontal="left" vertical="top" wrapText="1"/>
    </xf>
    <xf numFmtId="0" fontId="2" fillId="0" borderId="57" xfId="0" applyFont="1" applyBorder="1" applyAlignment="1">
      <alignment horizontal="center" vertical="top" wrapText="1"/>
    </xf>
    <xf numFmtId="0" fontId="0" fillId="0" borderId="119" xfId="0" applyBorder="1" applyAlignment="1">
      <alignment horizontal="center" vertical="top" wrapText="1"/>
    </xf>
    <xf numFmtId="0" fontId="2" fillId="0" borderId="56" xfId="0" applyFont="1" applyBorder="1" applyAlignment="1">
      <alignment horizontal="center" vertical="top" wrapText="1"/>
    </xf>
    <xf numFmtId="0" fontId="20" fillId="0" borderId="0" xfId="0" applyFont="1" applyBorder="1" applyAlignment="1">
      <alignment horizontal="left" vertical="top" wrapText="1"/>
    </xf>
    <xf numFmtId="0" fontId="20" fillId="0" borderId="0" xfId="0" applyFont="1" applyAlignment="1">
      <alignment vertical="top"/>
    </xf>
    <xf numFmtId="0" fontId="21" fillId="0" borderId="0" xfId="0" applyFont="1" applyBorder="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1" fillId="0" borderId="0" xfId="0" applyFont="1" applyFill="1" applyBorder="1" applyAlignment="1">
      <alignment vertical="center"/>
    </xf>
    <xf numFmtId="0" fontId="21" fillId="0" borderId="0" xfId="0" applyFont="1" applyAlignment="1">
      <alignment vertical="center"/>
    </xf>
    <xf numFmtId="0" fontId="21" fillId="0" borderId="0" xfId="0" applyFont="1" applyAlignment="1">
      <alignment vertical="center" wrapText="1"/>
    </xf>
    <xf numFmtId="0" fontId="2" fillId="4" borderId="16" xfId="0" applyFont="1" applyFill="1" applyBorder="1" applyAlignment="1">
      <alignment horizontal="center" vertical="top" wrapText="1"/>
    </xf>
    <xf numFmtId="0" fontId="0" fillId="6" borderId="115" xfId="0" applyFill="1" applyBorder="1" applyAlignment="1">
      <alignment horizontal="left" vertical="top" wrapText="1"/>
    </xf>
    <xf numFmtId="0" fontId="0" fillId="6" borderId="113" xfId="0" applyFill="1" applyBorder="1" applyAlignment="1">
      <alignment horizontal="left" vertical="top" wrapText="1"/>
    </xf>
    <xf numFmtId="0" fontId="0" fillId="6" borderId="38" xfId="0" applyFill="1" applyBorder="1" applyAlignment="1">
      <alignment horizontal="left" vertical="top" wrapText="1"/>
    </xf>
    <xf numFmtId="0" fontId="21" fillId="0" borderId="0" xfId="0" applyFont="1" applyAlignment="1">
      <alignment horizontal="left" vertical="center"/>
    </xf>
    <xf numFmtId="3" fontId="0" fillId="0" borderId="118" xfId="0" applyNumberFormat="1" applyBorder="1" applyAlignment="1">
      <alignment horizontal="center" vertical="top" wrapText="1"/>
    </xf>
    <xf numFmtId="3" fontId="0" fillId="0" borderId="105" xfId="0" applyNumberFormat="1" applyBorder="1" applyAlignment="1">
      <alignment horizontal="center" vertical="top" wrapText="1"/>
    </xf>
    <xf numFmtId="3" fontId="0" fillId="0" borderId="123" xfId="0" applyNumberFormat="1" applyBorder="1" applyAlignment="1">
      <alignment horizontal="center" vertical="top" wrapText="1"/>
    </xf>
    <xf numFmtId="3" fontId="0" fillId="0" borderId="106" xfId="0" applyNumberFormat="1" applyBorder="1" applyAlignment="1">
      <alignment horizontal="center" vertical="top" wrapText="1"/>
    </xf>
    <xf numFmtId="3" fontId="0" fillId="0" borderId="71" xfId="0" applyNumberFormat="1" applyBorder="1" applyAlignment="1">
      <alignment horizontal="center" vertical="top" wrapText="1"/>
    </xf>
    <xf numFmtId="3" fontId="0" fillId="0" borderId="67" xfId="0" applyNumberFormat="1" applyBorder="1" applyAlignment="1">
      <alignment horizontal="center" vertical="top" wrapText="1"/>
    </xf>
    <xf numFmtId="3" fontId="0" fillId="0" borderId="119" xfId="0" applyNumberFormat="1" applyBorder="1" applyAlignment="1">
      <alignment horizontal="center" vertical="top" wrapText="1"/>
    </xf>
    <xf numFmtId="3" fontId="0" fillId="0" borderId="109" xfId="0" applyNumberFormat="1" applyBorder="1" applyAlignment="1">
      <alignment horizontal="center" vertical="top" wrapText="1"/>
    </xf>
    <xf numFmtId="3" fontId="0" fillId="0" borderId="64" xfId="0" applyNumberFormat="1" applyBorder="1" applyAlignment="1">
      <alignment horizontal="center" vertical="top" wrapText="1"/>
    </xf>
    <xf numFmtId="3" fontId="0" fillId="0" borderId="60" xfId="0" applyNumberFormat="1" applyBorder="1" applyAlignment="1">
      <alignment horizontal="center" vertical="top" wrapText="1"/>
    </xf>
    <xf numFmtId="3" fontId="0" fillId="0" borderId="54" xfId="0" applyNumberFormat="1" applyBorder="1" applyAlignment="1">
      <alignment horizontal="center" vertical="top" wrapText="1"/>
    </xf>
    <xf numFmtId="3" fontId="0" fillId="0" borderId="3" xfId="0" applyNumberFormat="1" applyBorder="1" applyAlignment="1">
      <alignment horizontal="center" vertical="top" wrapText="1"/>
    </xf>
    <xf numFmtId="3" fontId="0" fillId="0" borderId="118" xfId="0" applyNumberFormat="1" applyFill="1" applyBorder="1" applyAlignment="1">
      <alignment horizontal="center" vertical="top"/>
    </xf>
    <xf numFmtId="3" fontId="0" fillId="0" borderId="105" xfId="0" applyNumberFormat="1" applyFill="1" applyBorder="1" applyAlignment="1">
      <alignment horizontal="center" vertical="top"/>
    </xf>
    <xf numFmtId="3" fontId="0" fillId="0" borderId="123" xfId="0" applyNumberFormat="1" applyFill="1" applyBorder="1" applyAlignment="1">
      <alignment horizontal="center" vertical="top"/>
    </xf>
    <xf numFmtId="3" fontId="0" fillId="0" borderId="106" xfId="0" applyNumberFormat="1" applyFill="1" applyBorder="1" applyAlignment="1">
      <alignment horizontal="center" vertical="top"/>
    </xf>
    <xf numFmtId="3" fontId="0" fillId="0" borderId="119" xfId="0" applyNumberFormat="1" applyFill="1" applyBorder="1" applyAlignment="1">
      <alignment horizontal="center" vertical="top"/>
    </xf>
    <xf numFmtId="3" fontId="0" fillId="0" borderId="109" xfId="0" applyNumberFormat="1" applyFill="1" applyBorder="1" applyAlignment="1">
      <alignment horizontal="center" vertical="top"/>
    </xf>
    <xf numFmtId="0" fontId="6" fillId="0" borderId="0" xfId="0" applyFont="1" applyAlignment="1">
      <alignment horizontal="left" vertical="top" wrapText="1"/>
    </xf>
    <xf numFmtId="0" fontId="21" fillId="0" borderId="0" xfId="0" applyFont="1" applyAlignment="1">
      <alignment horizontal="left" vertical="center"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26" xfId="0" applyBorder="1" applyAlignment="1">
      <alignment horizontal="left" vertical="top" wrapText="1"/>
    </xf>
    <xf numFmtId="0" fontId="0" fillId="4" borderId="6" xfId="0" applyFill="1" applyBorder="1" applyAlignment="1">
      <alignment horizontal="center" vertical="top" wrapText="1"/>
    </xf>
    <xf numFmtId="0" fontId="0" fillId="0" borderId="5" xfId="0" applyBorder="1" applyAlignment="1">
      <alignment horizontal="left" vertical="top" wrapText="1" indent="1"/>
    </xf>
    <xf numFmtId="0" fontId="0" fillId="0" borderId="5" xfId="0" applyBorder="1" applyAlignment="1">
      <alignment vertical="top" wrapText="1"/>
    </xf>
    <xf numFmtId="0" fontId="0" fillId="4" borderId="54" xfId="0" applyFill="1" applyBorder="1" applyAlignment="1">
      <alignment horizontal="center" vertical="center" wrapText="1"/>
    </xf>
    <xf numFmtId="0" fontId="0" fillId="4" borderId="54" xfId="0" applyFill="1" applyBorder="1" applyAlignment="1">
      <alignment horizontal="center" vertical="top" wrapText="1"/>
    </xf>
    <xf numFmtId="0" fontId="0" fillId="4" borderId="0" xfId="0" applyFill="1" applyBorder="1" applyAlignment="1">
      <alignment horizontal="center" vertical="top" wrapText="1"/>
    </xf>
    <xf numFmtId="0" fontId="0" fillId="4" borderId="0" xfId="0" applyFill="1" applyBorder="1"/>
    <xf numFmtId="0" fontId="0" fillId="4" borderId="57" xfId="0" applyFill="1" applyBorder="1" applyAlignment="1">
      <alignment horizontal="center" vertical="center" wrapText="1"/>
    </xf>
    <xf numFmtId="0" fontId="0" fillId="4" borderId="94" xfId="0" applyFill="1" applyBorder="1" applyAlignment="1">
      <alignment horizontal="left" vertical="top" wrapText="1" indent="1"/>
    </xf>
    <xf numFmtId="0" fontId="0" fillId="0" borderId="42" xfId="0" applyFill="1" applyBorder="1" applyAlignment="1">
      <alignment vertical="top" wrapText="1"/>
    </xf>
    <xf numFmtId="0" fontId="0" fillId="4" borderId="38" xfId="0" applyFill="1" applyBorder="1" applyAlignment="1">
      <alignment horizontal="left" vertical="top" wrapText="1"/>
    </xf>
    <xf numFmtId="0" fontId="2" fillId="4" borderId="40" xfId="0" applyFont="1" applyFill="1" applyBorder="1" applyAlignment="1">
      <alignment horizontal="center" vertical="top" wrapText="1"/>
    </xf>
    <xf numFmtId="0" fontId="0" fillId="4" borderId="39" xfId="0" applyFill="1" applyBorder="1" applyAlignment="1">
      <alignment horizontal="left" vertical="top" wrapText="1"/>
    </xf>
    <xf numFmtId="3" fontId="2" fillId="4" borderId="57" xfId="0" applyNumberFormat="1" applyFont="1" applyFill="1" applyBorder="1" applyAlignment="1">
      <alignment horizontal="center" vertical="top" wrapText="1"/>
    </xf>
    <xf numFmtId="3" fontId="2" fillId="4" borderId="56" xfId="0" applyNumberFormat="1" applyFont="1" applyFill="1" applyBorder="1" applyAlignment="1">
      <alignment horizontal="center" vertical="top" wrapText="1"/>
    </xf>
    <xf numFmtId="0" fontId="11" fillId="0" borderId="5" xfId="0" applyFont="1" applyBorder="1" applyAlignment="1">
      <alignment vertical="top" wrapText="1"/>
    </xf>
    <xf numFmtId="0" fontId="11" fillId="0" borderId="0" xfId="0" applyFont="1" applyAlignment="1">
      <alignment wrapText="1"/>
    </xf>
    <xf numFmtId="0" fontId="0" fillId="4" borderId="57" xfId="0" applyFill="1" applyBorder="1" applyAlignment="1">
      <alignment horizontal="center" vertical="top" wrapText="1"/>
    </xf>
    <xf numFmtId="0" fontId="2" fillId="0" borderId="49" xfId="0" applyFont="1" applyBorder="1" applyAlignment="1">
      <alignment horizontal="center" vertical="center" wrapText="1"/>
    </xf>
    <xf numFmtId="0" fontId="0" fillId="0" borderId="7" xfId="0" applyBorder="1" applyAlignment="1">
      <alignment horizontal="center" wrapText="1"/>
    </xf>
    <xf numFmtId="0" fontId="2" fillId="0" borderId="50" xfId="0" applyFont="1" applyBorder="1" applyAlignment="1">
      <alignment horizontal="center" vertical="center" wrapText="1"/>
    </xf>
    <xf numFmtId="0" fontId="0" fillId="4" borderId="23" xfId="0" applyFill="1" applyBorder="1" applyAlignment="1">
      <alignment horizontal="left" vertical="top" wrapText="1" indent="1"/>
    </xf>
    <xf numFmtId="0" fontId="0" fillId="4" borderId="22" xfId="0" applyFill="1" applyBorder="1" applyAlignment="1">
      <alignment horizontal="left" vertical="top" wrapText="1"/>
    </xf>
    <xf numFmtId="3" fontId="0" fillId="0" borderId="58" xfId="0" applyNumberFormat="1" applyBorder="1" applyAlignment="1">
      <alignment horizontal="center" vertical="top" wrapText="1"/>
    </xf>
    <xf numFmtId="3" fontId="0" fillId="0" borderId="10" xfId="0" applyNumberFormat="1" applyBorder="1" applyAlignment="1">
      <alignment horizontal="center" vertical="top" wrapText="1"/>
    </xf>
    <xf numFmtId="0" fontId="0" fillId="4" borderId="10" xfId="0" applyFill="1" applyBorder="1" applyAlignment="1">
      <alignment horizontal="center" vertical="top" wrapText="1"/>
    </xf>
    <xf numFmtId="0" fontId="2" fillId="4" borderId="7" xfId="0" applyFont="1" applyFill="1" applyBorder="1" applyAlignment="1">
      <alignment horizontal="center" vertical="top" wrapText="1"/>
    </xf>
    <xf numFmtId="0" fontId="9" fillId="0" borderId="0" xfId="0" applyFont="1" applyAlignment="1">
      <alignment vertical="top" wrapText="1"/>
    </xf>
    <xf numFmtId="0" fontId="9" fillId="4" borderId="0" xfId="0" applyFont="1" applyFill="1" applyAlignment="1">
      <alignment vertical="top" wrapText="1"/>
    </xf>
    <xf numFmtId="0" fontId="23" fillId="0" borderId="0" xfId="0" applyFont="1" applyAlignment="1">
      <alignment vertical="top" wrapText="1"/>
    </xf>
    <xf numFmtId="0" fontId="0" fillId="0" borderId="25" xfId="0" applyBorder="1" applyAlignment="1">
      <alignment horizontal="left" vertical="top" wrapText="1" inden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61" xfId="0" applyBorder="1" applyAlignment="1">
      <alignment horizontal="center" vertical="center" wrapText="1"/>
    </xf>
    <xf numFmtId="0" fontId="0" fillId="0" borderId="104" xfId="0" applyBorder="1" applyAlignment="1">
      <alignment horizontal="center" vertical="center" wrapText="1"/>
    </xf>
    <xf numFmtId="0" fontId="9" fillId="6" borderId="0" xfId="0" applyFont="1" applyFill="1" applyAlignment="1">
      <alignment vertical="top" wrapText="1"/>
    </xf>
    <xf numFmtId="0" fontId="0" fillId="0" borderId="65" xfId="0" applyBorder="1" applyAlignment="1">
      <alignment vertical="top" wrapText="1"/>
    </xf>
    <xf numFmtId="0" fontId="0" fillId="4" borderId="117" xfId="0" applyFill="1" applyBorder="1" applyAlignment="1">
      <alignment horizontal="left" vertical="top" wrapText="1"/>
    </xf>
    <xf numFmtId="0" fontId="0" fillId="0" borderId="114" xfId="0" applyBorder="1" applyAlignment="1">
      <alignment horizontal="center" vertical="center" wrapText="1"/>
    </xf>
    <xf numFmtId="0" fontId="0" fillId="0" borderId="102" xfId="0" applyBorder="1" applyAlignment="1">
      <alignment horizontal="center" vertical="center" wrapText="1"/>
    </xf>
    <xf numFmtId="0" fontId="0" fillId="0" borderId="62" xfId="0" applyBorder="1" applyAlignment="1">
      <alignment horizontal="center" vertical="center" wrapText="1"/>
    </xf>
    <xf numFmtId="0" fontId="0" fillId="6" borderId="60" xfId="0" applyFill="1" applyBorder="1" applyAlignment="1">
      <alignment horizontal="left" vertical="top" wrapText="1"/>
    </xf>
    <xf numFmtId="0" fontId="0" fillId="0" borderId="103" xfId="0" applyBorder="1" applyAlignment="1">
      <alignment horizontal="left" vertical="top" wrapText="1"/>
    </xf>
    <xf numFmtId="0" fontId="0" fillId="0" borderId="103" xfId="0" applyBorder="1" applyAlignment="1">
      <alignment horizontal="center" vertical="center" wrapText="1"/>
    </xf>
    <xf numFmtId="0" fontId="0" fillId="0" borderId="41" xfId="0" applyBorder="1" applyAlignment="1">
      <alignment horizontal="center" vertical="top" wrapText="1"/>
    </xf>
    <xf numFmtId="0" fontId="0" fillId="0" borderId="114" xfId="0" applyBorder="1" applyAlignment="1">
      <alignment horizontal="left" vertical="top" wrapText="1"/>
    </xf>
    <xf numFmtId="0" fontId="0" fillId="0" borderId="46" xfId="0" applyFill="1" applyBorder="1" applyAlignment="1">
      <alignment vertical="top" wrapText="1"/>
    </xf>
    <xf numFmtId="0" fontId="0" fillId="4" borderId="92" xfId="0" applyFill="1" applyBorder="1" applyAlignment="1">
      <alignment horizontal="left" vertical="top" wrapText="1"/>
    </xf>
    <xf numFmtId="0" fontId="0" fillId="4" borderId="99" xfId="0" applyFill="1" applyBorder="1" applyAlignment="1">
      <alignment horizontal="left" vertical="top" wrapText="1"/>
    </xf>
    <xf numFmtId="0" fontId="0" fillId="0" borderId="42" xfId="0" applyBorder="1" applyAlignment="1">
      <alignment horizontal="center" vertical="center" wrapText="1"/>
    </xf>
    <xf numFmtId="0" fontId="0" fillId="4" borderId="42" xfId="0" applyFill="1" applyBorder="1" applyAlignment="1">
      <alignment horizontal="left" vertical="center" wrapText="1" indent="2"/>
    </xf>
    <xf numFmtId="0" fontId="0" fillId="6" borderId="53" xfId="0" applyFill="1" applyBorder="1" applyAlignment="1">
      <alignment horizontal="center" vertical="top" wrapText="1"/>
    </xf>
    <xf numFmtId="0" fontId="2" fillId="4" borderId="38" xfId="0" applyFont="1" applyFill="1" applyBorder="1" applyAlignment="1">
      <alignment horizontal="center" vertical="center" wrapText="1"/>
    </xf>
    <xf numFmtId="0" fontId="0" fillId="4" borderId="114" xfId="0" applyFill="1" applyBorder="1" applyAlignment="1">
      <alignment horizontal="left" vertical="center" wrapText="1" indent="2"/>
    </xf>
    <xf numFmtId="0" fontId="0" fillId="6" borderId="121" xfId="0" applyFill="1" applyBorder="1" applyAlignment="1">
      <alignment horizontal="center" vertical="top" wrapText="1"/>
    </xf>
    <xf numFmtId="0" fontId="2" fillId="4" borderId="115" xfId="0" applyFont="1" applyFill="1" applyBorder="1" applyAlignment="1">
      <alignment horizontal="center" vertical="center" wrapText="1"/>
    </xf>
    <xf numFmtId="0" fontId="0" fillId="3" borderId="105" xfId="0" applyFill="1" applyBorder="1" applyAlignment="1">
      <alignment horizontal="center" vertical="top" wrapText="1"/>
    </xf>
    <xf numFmtId="0" fontId="0" fillId="3" borderId="106" xfId="0" applyFill="1" applyBorder="1" applyAlignment="1">
      <alignment horizontal="center" vertical="top" wrapText="1"/>
    </xf>
    <xf numFmtId="0" fontId="0" fillId="3" borderId="107" xfId="0" applyFill="1" applyBorder="1" applyAlignment="1">
      <alignment horizontal="center" vertical="top" wrapText="1"/>
    </xf>
    <xf numFmtId="0" fontId="0" fillId="3" borderId="3" xfId="0" applyFill="1" applyBorder="1" applyAlignment="1">
      <alignment horizontal="center" vertical="top" wrapText="1"/>
    </xf>
    <xf numFmtId="0" fontId="0" fillId="3" borderId="108" xfId="0" applyFill="1" applyBorder="1" applyAlignment="1">
      <alignment horizontal="center" vertical="top" wrapText="1"/>
    </xf>
    <xf numFmtId="0" fontId="0" fillId="3" borderId="67" xfId="0" applyFill="1" applyBorder="1" applyAlignment="1">
      <alignment horizontal="center" vertical="top" wrapText="1"/>
    </xf>
    <xf numFmtId="0" fontId="0" fillId="3" borderId="60" xfId="0" applyFill="1" applyBorder="1" applyAlignment="1">
      <alignment horizontal="center" vertical="top" wrapText="1"/>
    </xf>
    <xf numFmtId="0" fontId="0" fillId="0" borderId="102" xfId="0" applyBorder="1" applyAlignment="1">
      <alignment horizontal="center" vertical="top" wrapText="1"/>
    </xf>
    <xf numFmtId="0" fontId="0" fillId="20" borderId="19" xfId="0" applyFill="1" applyBorder="1" applyAlignment="1">
      <alignment horizontal="center" vertical="top" wrapText="1"/>
    </xf>
    <xf numFmtId="0" fontId="24" fillId="0" borderId="0" xfId="0" applyFont="1" applyAlignment="1">
      <alignment vertical="top" wrapText="1"/>
    </xf>
    <xf numFmtId="0" fontId="0" fillId="0" borderId="24" xfId="0" applyFill="1" applyBorder="1" applyAlignment="1">
      <alignment vertical="top" wrapText="1"/>
    </xf>
    <xf numFmtId="0" fontId="0" fillId="4" borderId="12" xfId="0" applyFill="1" applyBorder="1" applyAlignment="1">
      <alignment horizontal="center" vertical="top" wrapText="1"/>
    </xf>
    <xf numFmtId="0" fontId="0" fillId="4" borderId="3" xfId="0" applyFill="1" applyBorder="1" applyAlignment="1">
      <alignment horizontal="center" vertical="top" wrapText="1"/>
    </xf>
    <xf numFmtId="0" fontId="0" fillId="0" borderId="85" xfId="0" applyFill="1" applyBorder="1" applyAlignment="1">
      <alignment vertical="top" wrapText="1"/>
    </xf>
    <xf numFmtId="0" fontId="0" fillId="6" borderId="92" xfId="0" applyFill="1" applyBorder="1" applyAlignment="1">
      <alignment horizontal="left" vertical="top" wrapText="1"/>
    </xf>
    <xf numFmtId="3" fontId="0" fillId="0" borderId="127" xfId="0" applyNumberFormat="1" applyBorder="1" applyAlignment="1">
      <alignment horizontal="center" vertical="top" wrapText="1"/>
    </xf>
    <xf numFmtId="3" fontId="0" fillId="0" borderId="107" xfId="0" applyNumberFormat="1" applyBorder="1" applyAlignment="1">
      <alignment horizontal="center" vertical="top" wrapText="1"/>
    </xf>
    <xf numFmtId="0" fontId="0" fillId="4" borderId="123" xfId="0" applyFill="1" applyBorder="1" applyAlignment="1">
      <alignment horizontal="center" vertical="top" wrapText="1"/>
    </xf>
    <xf numFmtId="1" fontId="0" fillId="4" borderId="123" xfId="0" applyNumberFormat="1" applyFill="1" applyBorder="1" applyAlignment="1">
      <alignment horizontal="center" vertical="top" wrapText="1"/>
    </xf>
    <xf numFmtId="0" fontId="0" fillId="3" borderId="109" xfId="0" applyFill="1" applyBorder="1" applyAlignment="1">
      <alignment horizontal="center" vertical="top" wrapText="1"/>
    </xf>
    <xf numFmtId="0" fontId="0" fillId="3" borderId="105" xfId="0" applyFill="1" applyBorder="1" applyAlignment="1">
      <alignment vertical="top"/>
    </xf>
    <xf numFmtId="0" fontId="0" fillId="3" borderId="106" xfId="0" applyFill="1" applyBorder="1" applyAlignment="1">
      <alignment vertical="top"/>
    </xf>
    <xf numFmtId="0" fontId="0" fillId="3" borderId="109" xfId="0" applyFill="1" applyBorder="1" applyAlignment="1">
      <alignment vertical="top"/>
    </xf>
    <xf numFmtId="0" fontId="0" fillId="3" borderId="118" xfId="0" applyFill="1" applyBorder="1" applyAlignment="1">
      <alignment horizontal="center" vertical="top" wrapText="1"/>
    </xf>
    <xf numFmtId="0" fontId="0" fillId="3" borderId="123" xfId="0" applyFill="1" applyBorder="1" applyAlignment="1">
      <alignment horizontal="center" vertical="top" wrapText="1"/>
    </xf>
    <xf numFmtId="0" fontId="0" fillId="3" borderId="64" xfId="0" applyFill="1" applyBorder="1" applyAlignment="1">
      <alignment horizontal="center" vertical="top" wrapText="1"/>
    </xf>
    <xf numFmtId="0" fontId="0" fillId="3" borderId="6" xfId="0" applyFill="1" applyBorder="1" applyAlignment="1">
      <alignment horizontal="center" vertical="top" wrapText="1"/>
    </xf>
    <xf numFmtId="3" fontId="0" fillId="3" borderId="118" xfId="0" applyNumberFormat="1" applyFill="1" applyBorder="1" applyAlignment="1">
      <alignment horizontal="center" vertical="top" wrapText="1"/>
    </xf>
    <xf numFmtId="3" fontId="0" fillId="3" borderId="119" xfId="0" applyNumberFormat="1" applyFill="1" applyBorder="1" applyAlignment="1">
      <alignment horizontal="center" vertical="top" wrapText="1"/>
    </xf>
    <xf numFmtId="0" fontId="0" fillId="3" borderId="56" xfId="0" applyFill="1" applyBorder="1" applyAlignment="1">
      <alignment horizontal="center" vertical="top" wrapText="1"/>
    </xf>
    <xf numFmtId="3" fontId="0" fillId="4" borderId="109" xfId="0" applyNumberFormat="1" applyFill="1" applyBorder="1" applyAlignment="1">
      <alignment horizontal="center" vertical="top"/>
    </xf>
    <xf numFmtId="3" fontId="0" fillId="22" borderId="55" xfId="0" applyNumberFormat="1" applyFill="1" applyBorder="1" applyAlignment="1">
      <alignment horizontal="center" vertical="top" wrapText="1"/>
    </xf>
    <xf numFmtId="3" fontId="0" fillId="22" borderId="12" xfId="0" applyNumberFormat="1" applyFill="1" applyBorder="1" applyAlignment="1">
      <alignment horizontal="center" vertical="top" wrapText="1"/>
    </xf>
    <xf numFmtId="0" fontId="0" fillId="22" borderId="56" xfId="0" applyFill="1" applyBorder="1" applyAlignment="1">
      <alignment horizontal="center" vertical="top" wrapText="1"/>
    </xf>
    <xf numFmtId="0" fontId="0" fillId="22" borderId="6" xfId="0" applyFill="1" applyBorder="1" applyAlignment="1">
      <alignment horizontal="center" vertical="top" wrapText="1"/>
    </xf>
    <xf numFmtId="0" fontId="0" fillId="22" borderId="56" xfId="0" applyFill="1" applyBorder="1" applyAlignment="1">
      <alignment horizontal="center" vertical="center" wrapText="1"/>
    </xf>
    <xf numFmtId="0" fontId="0" fillId="22" borderId="64" xfId="0" applyFill="1" applyBorder="1" applyAlignment="1">
      <alignment horizontal="center" vertical="top" wrapText="1"/>
    </xf>
    <xf numFmtId="0" fontId="3" fillId="0" borderId="49" xfId="0" applyFont="1" applyBorder="1" applyAlignment="1">
      <alignment horizontal="center" vertical="center" wrapText="1"/>
    </xf>
    <xf numFmtId="0" fontId="3" fillId="21" borderId="19" xfId="0" applyFont="1" applyFill="1" applyBorder="1" applyAlignment="1">
      <alignment horizontal="center" vertical="top" wrapText="1"/>
    </xf>
    <xf numFmtId="0" fontId="4" fillId="0" borderId="0" xfId="0" applyFont="1" applyAlignment="1">
      <alignment horizontal="left" vertical="center" wrapText="1"/>
    </xf>
    <xf numFmtId="0" fontId="20" fillId="0" borderId="0" xfId="0" applyFont="1" applyBorder="1" applyAlignment="1">
      <alignment vertical="center"/>
    </xf>
    <xf numFmtId="0" fontId="28" fillId="0" borderId="0" xfId="0" applyFont="1" applyBorder="1" applyAlignment="1">
      <alignment horizontal="left" vertical="top" wrapText="1"/>
    </xf>
    <xf numFmtId="0" fontId="27" fillId="0" borderId="0" xfId="0" applyFont="1" applyBorder="1" applyAlignment="1">
      <alignment horizontal="right" vertical="top" wrapText="1"/>
    </xf>
    <xf numFmtId="0" fontId="20" fillId="0" borderId="0" xfId="0" applyFont="1" applyAlignment="1">
      <alignment horizontal="left" vertical="center" wrapText="1"/>
    </xf>
    <xf numFmtId="0" fontId="0" fillId="0" borderId="0" xfId="0" applyFont="1" applyAlignment="1">
      <alignment horizontal="left" vertical="center" wrapText="1"/>
    </xf>
    <xf numFmtId="165" fontId="0" fillId="0" borderId="0" xfId="0" applyNumberFormat="1"/>
    <xf numFmtId="0" fontId="0" fillId="0" borderId="0" xfId="0" applyNumberFormat="1"/>
    <xf numFmtId="14" fontId="0" fillId="0" borderId="0" xfId="0" applyNumberFormat="1"/>
    <xf numFmtId="0" fontId="17" fillId="0" borderId="0" xfId="0" applyFont="1" applyAlignment="1">
      <alignmen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30" fillId="0" borderId="97"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103" xfId="0" applyFont="1" applyBorder="1" applyAlignment="1">
      <alignment horizontal="center" vertical="center" wrapText="1"/>
    </xf>
    <xf numFmtId="0" fontId="30" fillId="0" borderId="128" xfId="0" applyFont="1" applyBorder="1" applyAlignment="1">
      <alignment horizontal="left" vertical="top" wrapText="1" indent="1"/>
    </xf>
    <xf numFmtId="0" fontId="30" fillId="0" borderId="130" xfId="0" applyFont="1" applyBorder="1" applyAlignment="1">
      <alignment horizontal="left" vertical="top" wrapText="1"/>
    </xf>
    <xf numFmtId="0" fontId="0" fillId="6" borderId="131" xfId="0" applyFill="1" applyBorder="1" applyAlignment="1">
      <alignment horizontal="left" vertical="top" wrapText="1"/>
    </xf>
    <xf numFmtId="0" fontId="0" fillId="3" borderId="129" xfId="0" applyFill="1" applyBorder="1" applyAlignment="1">
      <alignment horizontal="center" vertical="top" wrapText="1"/>
    </xf>
    <xf numFmtId="0" fontId="30" fillId="0" borderId="134" xfId="0" applyFont="1" applyBorder="1" applyAlignment="1">
      <alignment horizontal="center" vertical="top" wrapText="1"/>
    </xf>
    <xf numFmtId="0" fontId="0" fillId="0" borderId="130" xfId="0" applyBorder="1" applyAlignment="1">
      <alignment horizontal="left" vertical="top" wrapText="1"/>
    </xf>
    <xf numFmtId="0" fontId="0" fillId="6" borderId="133" xfId="0" applyFill="1" applyBorder="1" applyAlignment="1">
      <alignment horizontal="left" vertical="top" wrapText="1"/>
    </xf>
    <xf numFmtId="3" fontId="30" fillId="0" borderId="132" xfId="0" applyNumberFormat="1" applyFont="1" applyBorder="1" applyAlignment="1">
      <alignment horizontal="center" vertical="top" wrapText="1"/>
    </xf>
    <xf numFmtId="3" fontId="30" fillId="0" borderId="129" xfId="0" applyNumberFormat="1" applyFont="1" applyBorder="1" applyAlignment="1">
      <alignment horizontal="center" vertical="top" wrapText="1"/>
    </xf>
    <xf numFmtId="0" fontId="30" fillId="4" borderId="98" xfId="0" applyFont="1" applyFill="1" applyBorder="1" applyAlignment="1">
      <alignment horizontal="left" vertical="top" wrapText="1" indent="1"/>
    </xf>
    <xf numFmtId="0" fontId="30" fillId="0" borderId="102" xfId="0" applyFont="1" applyBorder="1" applyAlignment="1">
      <alignment horizontal="left" vertical="top" wrapText="1"/>
    </xf>
    <xf numFmtId="0" fontId="30" fillId="6" borderId="125" xfId="0" applyFont="1" applyFill="1" applyBorder="1" applyAlignment="1">
      <alignment horizontal="left" vertical="top" wrapText="1"/>
    </xf>
    <xf numFmtId="3" fontId="30" fillId="0" borderId="123" xfId="0" applyNumberFormat="1" applyFont="1" applyBorder="1" applyAlignment="1">
      <alignment horizontal="center" vertical="top" wrapText="1"/>
    </xf>
    <xf numFmtId="3" fontId="30" fillId="0" borderId="106" xfId="0" applyNumberFormat="1" applyFont="1" applyBorder="1" applyAlignment="1">
      <alignment horizontal="center" vertical="top" wrapText="1"/>
    </xf>
    <xf numFmtId="0" fontId="30" fillId="0" borderId="98" xfId="0" applyFont="1" applyBorder="1" applyAlignment="1">
      <alignment horizontal="center" vertical="top" wrapText="1"/>
    </xf>
    <xf numFmtId="0" fontId="31" fillId="0" borderId="0" xfId="0" applyFont="1" applyAlignment="1">
      <alignment horizontal="left" vertical="top"/>
    </xf>
    <xf numFmtId="0" fontId="31" fillId="0" borderId="0" xfId="0" applyFont="1" applyAlignment="1">
      <alignment horizontal="left" vertical="top" wrapText="1"/>
    </xf>
    <xf numFmtId="14" fontId="7" fillId="0" borderId="89" xfId="0" applyNumberFormat="1" applyFont="1" applyBorder="1" applyAlignment="1">
      <alignment horizontal="center" vertical="top" wrapText="1"/>
    </xf>
    <xf numFmtId="0" fontId="2" fillId="0" borderId="18" xfId="0" applyFont="1" applyBorder="1" applyAlignment="1">
      <alignment horizontal="center" vertical="center"/>
    </xf>
    <xf numFmtId="0" fontId="2" fillId="0" borderId="32" xfId="0" applyFont="1" applyBorder="1" applyAlignment="1">
      <alignment horizontal="center" vertical="center"/>
    </xf>
    <xf numFmtId="0" fontId="0" fillId="0" borderId="20" xfId="0" applyBorder="1" applyAlignment="1">
      <alignment horizontal="left" vertical="top" wrapText="1"/>
    </xf>
    <xf numFmtId="0" fontId="0" fillId="0" borderId="29" xfId="0" applyBorder="1" applyAlignment="1">
      <alignment horizontal="left" vertical="top" wrapText="1"/>
    </xf>
    <xf numFmtId="0" fontId="0" fillId="0" borderId="14" xfId="0" applyBorder="1" applyAlignment="1">
      <alignment horizontal="left" vertical="top" wrapText="1"/>
    </xf>
    <xf numFmtId="0" fontId="0" fillId="2" borderId="22" xfId="0" applyFill="1" applyBorder="1" applyAlignment="1">
      <alignment horizontal="center" vertical="top"/>
    </xf>
    <xf numFmtId="0" fontId="0" fillId="2" borderId="34" xfId="0" applyFill="1" applyBorder="1" applyAlignment="1">
      <alignment horizontal="center" vertical="top"/>
    </xf>
    <xf numFmtId="0" fontId="0" fillId="0" borderId="13" xfId="0" applyBorder="1" applyAlignment="1">
      <alignment horizontal="left" vertical="center" wrapTex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33" xfId="0" applyBorder="1" applyAlignment="1">
      <alignment horizontal="left" vertical="top"/>
    </xf>
    <xf numFmtId="0" fontId="0" fillId="0" borderId="39"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16" xfId="0" applyBorder="1" applyAlignment="1">
      <alignment horizontal="center" vertical="top" wrapText="1"/>
    </xf>
    <xf numFmtId="0" fontId="0" fillId="0" borderId="30" xfId="0" applyBorder="1" applyAlignment="1">
      <alignment horizontal="center" vertical="top" wrapText="1"/>
    </xf>
    <xf numFmtId="0" fontId="0" fillId="0" borderId="28" xfId="0" applyBorder="1" applyAlignment="1">
      <alignment horizontal="center" vertical="top" wrapText="1"/>
    </xf>
    <xf numFmtId="0" fontId="0" fillId="0" borderId="15" xfId="0" applyBorder="1" applyAlignment="1">
      <alignment horizontal="center" vertical="top" wrapText="1"/>
    </xf>
    <xf numFmtId="0" fontId="0" fillId="0" borderId="31" xfId="0" applyBorder="1" applyAlignment="1">
      <alignment horizontal="center" vertical="top" wrapText="1"/>
    </xf>
    <xf numFmtId="0" fontId="0" fillId="0" borderId="13" xfId="0" applyBorder="1" applyAlignment="1">
      <alignment horizontal="left" vertical="top" wrapText="1"/>
    </xf>
    <xf numFmtId="0" fontId="0" fillId="0" borderId="21" xfId="0" applyBorder="1" applyAlignment="1">
      <alignment horizontal="center" vertical="top" wrapText="1"/>
    </xf>
    <xf numFmtId="0" fontId="0" fillId="2" borderId="33" xfId="0" applyFill="1" applyBorder="1" applyAlignment="1">
      <alignment horizontal="center" vertical="top"/>
    </xf>
    <xf numFmtId="0" fontId="0" fillId="2" borderId="1" xfId="0" applyFill="1" applyBorder="1" applyAlignment="1">
      <alignment horizontal="center" vertical="top"/>
    </xf>
    <xf numFmtId="0" fontId="0" fillId="2" borderId="24" xfId="0" applyFill="1" applyBorder="1" applyAlignment="1">
      <alignment horizontal="center" vertical="top"/>
    </xf>
    <xf numFmtId="0" fontId="0" fillId="2" borderId="35" xfId="0" applyFill="1" applyBorder="1" applyAlignment="1">
      <alignment horizontal="center" vertical="top"/>
    </xf>
    <xf numFmtId="0" fontId="0" fillId="0" borderId="20" xfId="0" applyBorder="1" applyAlignment="1">
      <alignment horizontal="left" vertical="center" wrapText="1"/>
    </xf>
    <xf numFmtId="0" fontId="26" fillId="20" borderId="48" xfId="0" applyFont="1" applyFill="1" applyBorder="1" applyAlignment="1">
      <alignment horizontal="left" vertical="center" wrapText="1"/>
    </xf>
    <xf numFmtId="0" fontId="0" fillId="4" borderId="51" xfId="0" applyFill="1" applyBorder="1" applyAlignment="1">
      <alignment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6" borderId="16" xfId="0" applyFill="1" applyBorder="1" applyAlignment="1">
      <alignment horizontal="center" vertical="top" wrapText="1"/>
    </xf>
    <xf numFmtId="0" fontId="0" fillId="6" borderId="30" xfId="0" applyFill="1" applyBorder="1" applyAlignment="1">
      <alignment horizontal="center" vertical="top" wrapText="1"/>
    </xf>
    <xf numFmtId="0" fontId="0" fillId="6" borderId="38" xfId="0" applyFill="1" applyBorder="1" applyAlignment="1">
      <alignment horizontal="center" vertical="top" wrapText="1"/>
    </xf>
    <xf numFmtId="0" fontId="22" fillId="0" borderId="0" xfId="0" applyFont="1" applyAlignment="1">
      <alignment horizontal="left" vertical="top" wrapText="1"/>
    </xf>
    <xf numFmtId="0" fontId="20" fillId="0" borderId="0" xfId="0" applyFont="1" applyAlignment="1">
      <alignment horizontal="left" vertical="center" wrapText="1"/>
    </xf>
    <xf numFmtId="0" fontId="2" fillId="0" borderId="90" xfId="0" applyFont="1" applyBorder="1" applyAlignment="1">
      <alignment horizontal="left" vertical="top" wrapText="1"/>
    </xf>
    <xf numFmtId="0" fontId="2" fillId="0" borderId="95" xfId="0" applyFont="1" applyBorder="1" applyAlignment="1">
      <alignment horizontal="left" vertical="top" wrapText="1"/>
    </xf>
    <xf numFmtId="0" fontId="2" fillId="0" borderId="17" xfId="0" applyFont="1" applyBorder="1" applyAlignment="1">
      <alignment horizontal="left" vertical="top" wrapText="1"/>
    </xf>
    <xf numFmtId="0" fontId="2" fillId="0" borderId="49" xfId="0" applyFont="1" applyBorder="1" applyAlignment="1">
      <alignment horizontal="left" vertical="top" wrapText="1"/>
    </xf>
    <xf numFmtId="0" fontId="0" fillId="0" borderId="51"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4" borderId="33" xfId="0" applyFill="1" applyBorder="1" applyAlignment="1">
      <alignment horizontal="left" vertical="center" wrapText="1" indent="2"/>
    </xf>
    <xf numFmtId="0" fontId="0" fillId="4" borderId="26" xfId="0" applyFill="1" applyBorder="1" applyAlignment="1">
      <alignment horizontal="left" vertical="center" wrapText="1" indent="2"/>
    </xf>
    <xf numFmtId="0" fontId="0" fillId="4" borderId="53" xfId="0" applyFill="1" applyBorder="1" applyAlignment="1">
      <alignment horizontal="left" vertical="center" wrapText="1" indent="2"/>
    </xf>
    <xf numFmtId="0" fontId="2" fillId="0" borderId="51" xfId="0" applyFont="1" applyBorder="1" applyAlignment="1">
      <alignment horizontal="left" vertical="top" wrapText="1"/>
    </xf>
    <xf numFmtId="0" fontId="2" fillId="0" borderId="1" xfId="0" applyFont="1" applyBorder="1" applyAlignment="1">
      <alignment horizontal="left" vertical="top" wrapText="1"/>
    </xf>
    <xf numFmtId="0" fontId="26" fillId="3" borderId="48" xfId="0" applyFont="1" applyFill="1" applyBorder="1" applyAlignment="1">
      <alignment horizontal="left" vertical="center" wrapText="1"/>
    </xf>
    <xf numFmtId="0" fontId="26" fillId="22" borderId="48" xfId="0" applyFont="1" applyFill="1" applyBorder="1" applyAlignment="1">
      <alignment horizontal="left" vertical="center" wrapText="1"/>
    </xf>
    <xf numFmtId="0" fontId="19" fillId="0" borderId="0" xfId="0" applyFont="1" applyAlignment="1">
      <alignment horizontal="left" vertical="center" wrapText="1"/>
    </xf>
    <xf numFmtId="0" fontId="0" fillId="0" borderId="27" xfId="0" applyBorder="1" applyAlignment="1">
      <alignment horizontal="left" vertical="top" wrapText="1"/>
    </xf>
    <xf numFmtId="0" fontId="0" fillId="0" borderId="61" xfId="0" applyBorder="1" applyAlignment="1">
      <alignment horizontal="left" vertical="top" wrapText="1"/>
    </xf>
    <xf numFmtId="0" fontId="0" fillId="4" borderId="7" xfId="0" applyFill="1" applyBorder="1" applyAlignment="1">
      <alignment horizontal="left" vertical="center" wrapText="1" indent="2"/>
    </xf>
    <xf numFmtId="0" fontId="0" fillId="4" borderId="8" xfId="0" applyFill="1" applyBorder="1" applyAlignment="1">
      <alignment horizontal="left" vertical="center" wrapText="1" indent="2"/>
    </xf>
    <xf numFmtId="0" fontId="0" fillId="4" borderId="42" xfId="0" applyFill="1" applyBorder="1" applyAlignment="1">
      <alignment horizontal="left" vertical="center" wrapText="1" indent="2"/>
    </xf>
    <xf numFmtId="0" fontId="0" fillId="0" borderId="0" xfId="0" applyFont="1" applyAlignment="1">
      <alignment horizontal="center" vertical="center" wrapText="1"/>
    </xf>
    <xf numFmtId="0" fontId="28" fillId="0" borderId="0" xfId="0" applyFont="1" applyBorder="1" applyAlignment="1">
      <alignment horizontal="left" vertical="top" wrapText="1"/>
    </xf>
    <xf numFmtId="0" fontId="0" fillId="0" borderId="39" xfId="0" applyBorder="1" applyAlignment="1">
      <alignment horizontal="left" vertical="top" wrapText="1"/>
    </xf>
    <xf numFmtId="0" fontId="26" fillId="6" borderId="48"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49" xfId="0" applyFont="1" applyBorder="1" applyAlignment="1">
      <alignment horizontal="left" vertical="center" wrapText="1"/>
    </xf>
    <xf numFmtId="0" fontId="0" fillId="0" borderId="23" xfId="0" applyBorder="1" applyAlignment="1">
      <alignment horizontal="left" vertical="top" wrapText="1"/>
    </xf>
    <xf numFmtId="0" fontId="0" fillId="0" borderId="41" xfId="0" applyBorder="1" applyAlignment="1">
      <alignment horizontal="left" vertical="top" wrapText="1"/>
    </xf>
    <xf numFmtId="0" fontId="0" fillId="0" borderId="2" xfId="0" applyBorder="1" applyAlignment="1">
      <alignment horizontal="left" vertical="center"/>
    </xf>
    <xf numFmtId="0" fontId="6" fillId="0" borderId="0" xfId="0" applyFont="1" applyAlignment="1">
      <alignment horizontal="left" vertical="top" wrapText="1"/>
    </xf>
    <xf numFmtId="0" fontId="0" fillId="0" borderId="93"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52" xfId="0" applyBorder="1" applyAlignment="1">
      <alignment horizontal="left" vertical="top" wrapText="1"/>
    </xf>
    <xf numFmtId="0" fontId="0" fillId="0" borderId="35" xfId="0" applyBorder="1" applyAlignment="1">
      <alignment horizontal="left" vertical="top" wrapText="1"/>
    </xf>
    <xf numFmtId="0" fontId="3" fillId="0" borderId="17"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0" borderId="0" xfId="0" applyFont="1" applyAlignment="1">
      <alignment horizontal="left" vertical="top" wrapText="1"/>
    </xf>
    <xf numFmtId="0" fontId="25" fillId="6" borderId="0" xfId="0" applyFont="1" applyFill="1" applyAlignment="1">
      <alignment horizontal="left" vertical="center" wrapText="1"/>
    </xf>
    <xf numFmtId="0" fontId="25" fillId="3" borderId="0" xfId="0" applyFont="1" applyFill="1" applyAlignment="1">
      <alignment horizontal="left" vertical="center" wrapText="1"/>
    </xf>
    <xf numFmtId="0" fontId="25" fillId="20" borderId="0" xfId="0" applyFont="1" applyFill="1" applyAlignment="1">
      <alignment horizontal="left" vertical="center" wrapText="1"/>
    </xf>
    <xf numFmtId="0" fontId="0" fillId="4" borderId="7" xfId="0" applyFill="1" applyBorder="1" applyAlignment="1">
      <alignment horizontal="center" vertical="center" wrapText="1"/>
    </xf>
    <xf numFmtId="0" fontId="0" fillId="0" borderId="8" xfId="0" applyBorder="1"/>
    <xf numFmtId="0" fontId="0" fillId="0" borderId="42" xfId="0" applyBorder="1"/>
    <xf numFmtId="0" fontId="0" fillId="4" borderId="8" xfId="0" applyFill="1" applyBorder="1" applyAlignment="1">
      <alignment horizontal="center" vertical="center" wrapText="1"/>
    </xf>
    <xf numFmtId="0" fontId="0" fillId="4" borderId="42" xfId="0" applyFill="1" applyBorder="1" applyAlignment="1">
      <alignment horizontal="center" vertical="center" wrapText="1"/>
    </xf>
    <xf numFmtId="0" fontId="31" fillId="0" borderId="0" xfId="0" applyFont="1" applyAlignment="1">
      <alignment horizontal="left" vertical="top" wrapText="1"/>
    </xf>
    <xf numFmtId="0" fontId="0" fillId="0" borderId="90" xfId="0" applyBorder="1" applyAlignment="1">
      <alignment horizontal="left" vertical="top" wrapText="1"/>
    </xf>
    <xf numFmtId="0" fontId="0" fillId="0" borderId="95" xfId="0" applyBorder="1" applyAlignment="1">
      <alignment horizontal="left" vertical="top" wrapText="1"/>
    </xf>
    <xf numFmtId="0" fontId="0" fillId="0" borderId="88" xfId="0" applyBorder="1" applyAlignment="1">
      <alignment horizontal="left" vertical="top" wrapText="1"/>
    </xf>
    <xf numFmtId="0" fontId="0" fillId="0" borderId="44" xfId="0" applyBorder="1" applyAlignment="1">
      <alignment horizontal="left" vertical="top" wrapText="1"/>
    </xf>
    <xf numFmtId="0" fontId="0" fillId="0" borderId="34"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top" wrapText="1"/>
    </xf>
    <xf numFmtId="0" fontId="0" fillId="4" borderId="9" xfId="0" applyFill="1" applyBorder="1" applyAlignment="1">
      <alignment vertical="top" wrapText="1"/>
    </xf>
    <xf numFmtId="0" fontId="0" fillId="4" borderId="62" xfId="0" applyFill="1" applyBorder="1" applyAlignment="1">
      <alignment vertical="top" wrapText="1"/>
    </xf>
    <xf numFmtId="0" fontId="0" fillId="0" borderId="69" xfId="0" applyBorder="1" applyAlignment="1">
      <alignment vertical="top" wrapText="1"/>
    </xf>
    <xf numFmtId="0" fontId="0" fillId="0" borderId="62" xfId="0" applyBorder="1" applyAlignment="1">
      <alignment vertical="top" wrapText="1"/>
    </xf>
    <xf numFmtId="0" fontId="0" fillId="4" borderId="69" xfId="0" applyFill="1" applyBorder="1" applyAlignment="1">
      <alignment vertical="top" wrapText="1"/>
    </xf>
    <xf numFmtId="0" fontId="2" fillId="0" borderId="17" xfId="0" applyFont="1" applyBorder="1" applyAlignment="1">
      <alignment horizontal="center"/>
    </xf>
    <xf numFmtId="0" fontId="2" fillId="0" borderId="49" xfId="0" applyFont="1" applyBorder="1" applyAlignment="1">
      <alignment horizontal="center"/>
    </xf>
    <xf numFmtId="0" fontId="2" fillId="0" borderId="19" xfId="0" applyFont="1" applyBorder="1" applyAlignment="1">
      <alignment horizontal="center"/>
    </xf>
    <xf numFmtId="14" fontId="2" fillId="0" borderId="1" xfId="0" applyNumberFormat="1" applyFont="1" applyBorder="1" applyAlignment="1">
      <alignment horizontal="center" vertical="top" wrapText="1"/>
    </xf>
    <xf numFmtId="14" fontId="2" fillId="0" borderId="59" xfId="0" applyNumberFormat="1" applyFont="1" applyBorder="1" applyAlignment="1">
      <alignment horizontal="center" vertical="top" wrapText="1"/>
    </xf>
    <xf numFmtId="14" fontId="2" fillId="0" borderId="17" xfId="0" applyNumberFormat="1" applyFont="1" applyBorder="1" applyAlignment="1">
      <alignment horizontal="center" vertical="top" wrapText="1"/>
    </xf>
    <xf numFmtId="14" fontId="2" fillId="0" borderId="19" xfId="0" applyNumberFormat="1" applyFont="1" applyBorder="1" applyAlignment="1">
      <alignment horizontal="center" vertical="top" wrapText="1"/>
    </xf>
    <xf numFmtId="14" fontId="2" fillId="0" borderId="49" xfId="0" applyNumberFormat="1" applyFont="1" applyBorder="1" applyAlignment="1">
      <alignment horizontal="center" vertical="top" wrapText="1"/>
    </xf>
    <xf numFmtId="0" fontId="7" fillId="9" borderId="0" xfId="0" applyFont="1" applyFill="1" applyAlignment="1">
      <alignment horizontal="left" vertical="top"/>
    </xf>
    <xf numFmtId="0" fontId="7" fillId="0" borderId="0" xfId="0" applyFont="1" applyAlignment="1">
      <alignment horizontal="left" vertical="top" wrapText="1"/>
    </xf>
    <xf numFmtId="0" fontId="3" fillId="0" borderId="17" xfId="0" applyFont="1" applyBorder="1" applyAlignment="1">
      <alignment horizontal="left" vertical="center" wrapText="1" indent="1"/>
    </xf>
    <xf numFmtId="0" fontId="3" fillId="0" borderId="49" xfId="0" applyFont="1" applyBorder="1" applyAlignment="1">
      <alignment horizontal="left" vertical="center" wrapText="1" indent="1"/>
    </xf>
    <xf numFmtId="0" fontId="7" fillId="0" borderId="0" xfId="0" applyFont="1" applyAlignment="1">
      <alignment horizontal="left" vertical="top"/>
    </xf>
    <xf numFmtId="0" fontId="0" fillId="0" borderId="9" xfId="0" applyBorder="1" applyAlignment="1">
      <alignment horizontal="left" vertical="top" wrapText="1"/>
    </xf>
    <xf numFmtId="0" fontId="0" fillId="0" borderId="8" xfId="0" applyBorder="1" applyAlignment="1">
      <alignment horizontal="left" vertical="top" wrapText="1"/>
    </xf>
    <xf numFmtId="0" fontId="2" fillId="0" borderId="19" xfId="0" applyFont="1" applyBorder="1" applyAlignment="1">
      <alignment horizontal="left" vertical="top" wrapText="1"/>
    </xf>
    <xf numFmtId="0" fontId="1" fillId="15" borderId="76" xfId="0" applyFont="1" applyFill="1" applyBorder="1" applyAlignment="1">
      <alignment horizontal="center" vertical="center"/>
    </xf>
    <xf numFmtId="0" fontId="1" fillId="15" borderId="77" xfId="0" applyFont="1" applyFill="1" applyBorder="1" applyAlignment="1">
      <alignment horizontal="center" vertical="center"/>
    </xf>
    <xf numFmtId="0" fontId="1" fillId="15" borderId="78" xfId="0" applyFont="1" applyFill="1" applyBorder="1" applyAlignment="1">
      <alignment horizontal="center" vertical="center"/>
    </xf>
    <xf numFmtId="0" fontId="1" fillId="10" borderId="48" xfId="0" applyFont="1" applyFill="1" applyBorder="1" applyAlignment="1">
      <alignment horizontal="center" vertical="center"/>
    </xf>
    <xf numFmtId="0" fontId="1" fillId="11" borderId="76" xfId="0" applyFont="1" applyFill="1" applyBorder="1" applyAlignment="1">
      <alignment horizontal="center" vertical="center"/>
    </xf>
    <xf numFmtId="0" fontId="1" fillId="11" borderId="77" xfId="0" applyFont="1" applyFill="1" applyBorder="1" applyAlignment="1">
      <alignment horizontal="center" vertical="center"/>
    </xf>
    <xf numFmtId="0" fontId="1" fillId="11" borderId="78" xfId="0" applyFont="1" applyFill="1" applyBorder="1" applyAlignment="1">
      <alignment horizontal="center" vertical="center"/>
    </xf>
    <xf numFmtId="0" fontId="1" fillId="12" borderId="76" xfId="0" applyFont="1" applyFill="1" applyBorder="1" applyAlignment="1">
      <alignment horizontal="center" vertical="center"/>
    </xf>
    <xf numFmtId="0" fontId="1" fillId="12" borderId="77" xfId="0" applyFont="1" applyFill="1" applyBorder="1" applyAlignment="1">
      <alignment horizontal="center" vertical="center"/>
    </xf>
    <xf numFmtId="0" fontId="1" fillId="12" borderId="78" xfId="0" applyFont="1" applyFill="1" applyBorder="1" applyAlignment="1">
      <alignment horizontal="center" vertical="center"/>
    </xf>
    <xf numFmtId="0" fontId="1" fillId="13" borderId="76" xfId="0" applyFont="1" applyFill="1" applyBorder="1" applyAlignment="1">
      <alignment horizontal="center" vertical="center"/>
    </xf>
    <xf numFmtId="0" fontId="1" fillId="13" borderId="77" xfId="0" applyFont="1" applyFill="1" applyBorder="1" applyAlignment="1">
      <alignment horizontal="center" vertical="center"/>
    </xf>
    <xf numFmtId="0" fontId="1" fillId="13" borderId="78" xfId="0" applyFont="1" applyFill="1" applyBorder="1" applyAlignment="1">
      <alignment horizontal="center" vertical="center"/>
    </xf>
    <xf numFmtId="0" fontId="1" fillId="14" borderId="76" xfId="0" applyFont="1" applyFill="1" applyBorder="1" applyAlignment="1">
      <alignment horizontal="center" vertical="center"/>
    </xf>
    <xf numFmtId="0" fontId="1" fillId="14" borderId="77" xfId="0" applyFont="1" applyFill="1" applyBorder="1" applyAlignment="1">
      <alignment horizontal="center" vertical="center"/>
    </xf>
    <xf numFmtId="0" fontId="1" fillId="14" borderId="78" xfId="0" applyFont="1" applyFill="1" applyBorder="1" applyAlignment="1">
      <alignment horizontal="center" vertical="center"/>
    </xf>
    <xf numFmtId="0" fontId="16" fillId="0" borderId="48"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3" fontId="0" fillId="0" borderId="48" xfId="0" applyNumberFormat="1" applyBorder="1" applyAlignment="1">
      <alignment horizontal="center" vertical="center"/>
    </xf>
    <xf numFmtId="0" fontId="0" fillId="0" borderId="48" xfId="0" applyBorder="1" applyAlignment="1">
      <alignment horizontal="center" vertical="center"/>
    </xf>
    <xf numFmtId="0" fontId="0" fillId="18" borderId="34" xfId="0" applyFill="1" applyBorder="1" applyAlignment="1">
      <alignment horizontal="center"/>
    </xf>
    <xf numFmtId="0" fontId="16" fillId="8" borderId="9"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16" fillId="8" borderId="11" xfId="0" applyFont="1" applyFill="1" applyBorder="1" applyAlignment="1">
      <alignment horizontal="left" vertical="center" wrapText="1"/>
    </xf>
    <xf numFmtId="0" fontId="0" fillId="4" borderId="76" xfId="0" applyFill="1" applyBorder="1" applyAlignment="1">
      <alignment horizontal="left" vertical="top" wrapText="1"/>
    </xf>
    <xf numFmtId="0" fontId="0" fillId="4" borderId="77" xfId="0" applyFill="1" applyBorder="1" applyAlignment="1">
      <alignment horizontal="left" vertical="top" wrapText="1"/>
    </xf>
    <xf numFmtId="0" fontId="2" fillId="0" borderId="0" xfId="0" applyFont="1" applyAlignment="1">
      <alignment horizontal="left" vertical="top" wrapText="1"/>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65991</xdr:colOff>
      <xdr:row>85</xdr:row>
      <xdr:rowOff>306295</xdr:rowOff>
    </xdr:from>
    <xdr:to>
      <xdr:col>3</xdr:col>
      <xdr:colOff>111710</xdr:colOff>
      <xdr:row>88</xdr:row>
      <xdr:rowOff>72217</xdr:rowOff>
    </xdr:to>
    <xdr:sp macro="" textlink="">
      <xdr:nvSpPr>
        <xdr:cNvPr id="2" name="Pravá složená závorka 1"/>
        <xdr:cNvSpPr/>
      </xdr:nvSpPr>
      <xdr:spPr>
        <a:xfrm>
          <a:off x="9336991" y="19864295"/>
          <a:ext cx="45719" cy="2496422"/>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cs-CZ" sz="1100"/>
        </a:p>
      </xdr:txBody>
    </xdr:sp>
    <xdr:clientData/>
  </xdr:twoCellAnchor>
  <xdr:twoCellAnchor>
    <xdr:from>
      <xdr:col>3</xdr:col>
      <xdr:colOff>76575</xdr:colOff>
      <xdr:row>89</xdr:row>
      <xdr:rowOff>123262</xdr:rowOff>
    </xdr:from>
    <xdr:to>
      <xdr:col>3</xdr:col>
      <xdr:colOff>122294</xdr:colOff>
      <xdr:row>92</xdr:row>
      <xdr:rowOff>127000</xdr:rowOff>
    </xdr:to>
    <xdr:sp macro="" textlink="">
      <xdr:nvSpPr>
        <xdr:cNvPr id="3" name="Pravá složená závorka 2"/>
        <xdr:cNvSpPr/>
      </xdr:nvSpPr>
      <xdr:spPr>
        <a:xfrm>
          <a:off x="9347575" y="22443512"/>
          <a:ext cx="45719" cy="2427321"/>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lang="cs-CZ" sz="1100"/>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4.xml"/><Relationship Id="rId3" Type="http://schemas.openxmlformats.org/officeDocument/2006/relationships/revisionLog" Target="revisionLog11.xml"/><Relationship Id="rId7" Type="http://schemas.openxmlformats.org/officeDocument/2006/relationships/revisionLog" Target="revisionLog3.xml"/><Relationship Id="rId2" Type="http://schemas.openxmlformats.org/officeDocument/2006/relationships/revisionLog" Target="revisionLog111.xml"/><Relationship Id="rId1" Type="http://schemas.openxmlformats.org/officeDocument/2006/relationships/revisionLog" Target="revisionLog1111.xml"/><Relationship Id="rId6" Type="http://schemas.openxmlformats.org/officeDocument/2006/relationships/revisionLog" Target="revisionLog2.xml"/><Relationship Id="rId5" Type="http://schemas.openxmlformats.org/officeDocument/2006/relationships/revisionLog" Target="revisionLog1.xml"/><Relationship Id="rId4" Type="http://schemas.openxmlformats.org/officeDocument/2006/relationships/revisionLog" Target="revisionLog12.xml"/><Relationship Id="rId9"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4B7AD1B-BCDB-422A-880E-BD225DB0311D}" diskRevisions="1" revisionId="94" version="2">
  <header guid="{84DF7355-2300-48D5-A711-6D476A9A38FB}" dateTime="2014-10-30T23:47:58" maxSheetId="13" userName="Jirka" r:id="rId1">
    <sheetIdMap count="12">
      <sheetId val="1"/>
      <sheetId val="2"/>
      <sheetId val="3"/>
      <sheetId val="4"/>
      <sheetId val="5"/>
      <sheetId val="6"/>
      <sheetId val="7"/>
      <sheetId val="8"/>
      <sheetId val="9"/>
      <sheetId val="10"/>
      <sheetId val="11"/>
      <sheetId val="12"/>
    </sheetIdMap>
  </header>
  <header guid="{AD6551B9-A782-4437-8599-732857044F71}" dateTime="2014-10-30T23:50:50" maxSheetId="13" userName="Jirka" r:id="rId2" minRId="1" maxRId="8">
    <sheetIdMap count="12">
      <sheetId val="1"/>
      <sheetId val="2"/>
      <sheetId val="3"/>
      <sheetId val="4"/>
      <sheetId val="5"/>
      <sheetId val="6"/>
      <sheetId val="7"/>
      <sheetId val="8"/>
      <sheetId val="9"/>
      <sheetId val="10"/>
      <sheetId val="11"/>
      <sheetId val="12"/>
    </sheetIdMap>
  </header>
  <header guid="{5494EDCC-FAC0-43DA-AFB1-86F565D8D2B7}" dateTime="2014-10-30T23:54:28" maxSheetId="13" userName="Jirka" r:id="rId3" minRId="16">
    <sheetIdMap count="12">
      <sheetId val="1"/>
      <sheetId val="2"/>
      <sheetId val="3"/>
      <sheetId val="4"/>
      <sheetId val="5"/>
      <sheetId val="6"/>
      <sheetId val="7"/>
      <sheetId val="8"/>
      <sheetId val="9"/>
      <sheetId val="10"/>
      <sheetId val="11"/>
      <sheetId val="12"/>
    </sheetIdMap>
  </header>
  <header guid="{3BD8283D-EC8D-4761-B3FE-7AF715267A3B}" dateTime="2014-10-30T23:55:22" maxSheetId="13" userName="Jirka" r:id="rId4">
    <sheetIdMap count="12">
      <sheetId val="1"/>
      <sheetId val="2"/>
      <sheetId val="3"/>
      <sheetId val="4"/>
      <sheetId val="5"/>
      <sheetId val="6"/>
      <sheetId val="7"/>
      <sheetId val="8"/>
      <sheetId val="9"/>
      <sheetId val="10"/>
      <sheetId val="11"/>
      <sheetId val="12"/>
    </sheetIdMap>
  </header>
  <header guid="{46BC3EE9-7BA0-4651-B715-0BD7E0B55A72}" dateTime="2014-10-31T00:42:45" maxSheetId="13" userName="Jirka" r:id="rId5">
    <sheetIdMap count="12">
      <sheetId val="1"/>
      <sheetId val="2"/>
      <sheetId val="3"/>
      <sheetId val="4"/>
      <sheetId val="5"/>
      <sheetId val="6"/>
      <sheetId val="7"/>
      <sheetId val="8"/>
      <sheetId val="9"/>
      <sheetId val="10"/>
      <sheetId val="11"/>
      <sheetId val="12"/>
    </sheetIdMap>
  </header>
  <header guid="{5C649B08-C0FE-44EC-AC47-685D61840D58}" dateTime="2014-10-31T11:57:29" maxSheetId="13" userName="Horský Petr" r:id="rId6" minRId="38" maxRId="68">
    <sheetIdMap count="12">
      <sheetId val="1"/>
      <sheetId val="2"/>
      <sheetId val="3"/>
      <sheetId val="4"/>
      <sheetId val="5"/>
      <sheetId val="6"/>
      <sheetId val="7"/>
      <sheetId val="8"/>
      <sheetId val="9"/>
      <sheetId val="10"/>
      <sheetId val="11"/>
      <sheetId val="12"/>
    </sheetIdMap>
  </header>
  <header guid="{4E6B6D81-A89B-4539-896B-418CD2E39F60}" dateTime="2014-11-04T16:00:11" maxSheetId="13" userName="juraskova" r:id="rId7" minRId="76" maxRId="78">
    <sheetIdMap count="12">
      <sheetId val="1"/>
      <sheetId val="2"/>
      <sheetId val="3"/>
      <sheetId val="4"/>
      <sheetId val="5"/>
      <sheetId val="6"/>
      <sheetId val="7"/>
      <sheetId val="8"/>
      <sheetId val="9"/>
      <sheetId val="10"/>
      <sheetId val="11"/>
      <sheetId val="12"/>
    </sheetIdMap>
  </header>
  <header guid="{591E98D0-DC57-4810-B6BB-16739AAF217A}" dateTime="2014-11-04T16:22:30" maxSheetId="13" userName="juraskova" r:id="rId8" minRId="86" maxRId="87">
    <sheetIdMap count="12">
      <sheetId val="1"/>
      <sheetId val="2"/>
      <sheetId val="3"/>
      <sheetId val="4"/>
      <sheetId val="5"/>
      <sheetId val="6"/>
      <sheetId val="7"/>
      <sheetId val="8"/>
      <sheetId val="9"/>
      <sheetId val="10"/>
      <sheetId val="11"/>
      <sheetId val="12"/>
    </sheetIdMap>
  </header>
  <header guid="{F4B7AD1B-BCDB-422A-880E-BD225DB0311D}" dateTime="2014-11-05T07:07:45" maxSheetId="13" userName="Myška Ondřej" r:id="rId9">
    <sheetIdMap count="12">
      <sheetId val="1"/>
      <sheetId val="2"/>
      <sheetId val="3"/>
      <sheetId val="4"/>
      <sheetId val="5"/>
      <sheetId val="6"/>
      <sheetId val="7"/>
      <sheetId val="8"/>
      <sheetId val="9"/>
      <sheetId val="10"/>
      <sheetId val="11"/>
      <sheetId val="12"/>
    </sheetIdMap>
  </header>
</headers>
</file>

<file path=xl/revisions/revisionLog1.xml><?xml version="1.0" encoding="utf-8"?>
<revisions xmlns="http://schemas.openxmlformats.org/spreadsheetml/2006/main" xmlns:r="http://schemas.openxmlformats.org/officeDocument/2006/relationships">
  <rcv guid="{A90EB146-934F-4380-B9A8-238252923F3E}" action="delete"/>
  <rdn rId="0" localSheetId="2" customView="1" name="Z_A90EB146_934F_4380_B9A8_238252923F3E_.wvu.PrintArea" hidden="1" oldHidden="1">
    <formula>A!$A$1:$L$120</formula>
    <oldFormula>A!$A$1:$L$120</oldFormula>
  </rdn>
  <rdn rId="0" localSheetId="3" customView="1" name="Z_A90EB146_934F_4380_B9A8_238252923F3E_.wvu.PrintArea" hidden="1" oldHidden="1">
    <formula>B!$A$1:$G$50</formula>
    <oldFormula>B!$A$1:$G$50</oldFormula>
  </rdn>
  <rdn rId="0" localSheetId="4" customView="1" name="Z_A90EB146_934F_4380_B9A8_238252923F3E_.wvu.PrintArea" hidden="1" oldHidden="1">
    <formula>'C'!$A$1:$G$71</formula>
    <oldFormula>'C'!$A$1:$G$71</oldFormula>
  </rdn>
  <rdn rId="0" localSheetId="5" customView="1" name="Z_A90EB146_934F_4380_B9A8_238252923F3E_.wvu.PrintArea" hidden="1" oldHidden="1">
    <formula>D!$A$1:$I$34</formula>
    <oldFormula>D!$A$1:$I$34</oldFormula>
  </rdn>
  <rdn rId="0" localSheetId="6" customView="1" name="Z_A90EB146_934F_4380_B9A8_238252923F3E_.wvu.PrintArea" hidden="1" oldHidden="1">
    <formula>'KALKULAČNÍ VZOREC '!$A$1:$AP$174</formula>
    <oldFormula>'KALKULAČNÍ VZOREC '!$A$1:$AP$174</oldFormula>
  </rdn>
  <rdn rId="0" localSheetId="6" customView="1" name="Z_A90EB146_934F_4380_B9A8_238252923F3E_.wvu.Rows" hidden="1" oldHidden="1">
    <formula>'KALKULAČNÍ VZOREC '!$103:$111,'KALKULAČNÍ VZOREC '!$127:$128,'KALKULAČNÍ VZOREC '!$132:$144,'KALKULAČNÍ VZOREC '!$148:$150</formula>
    <oldFormula>'KALKULAČNÍ VZOREC '!$103:$111,'KALKULAČNÍ VZOREC '!$127:$128,'KALKULAČNÍ VZOREC '!$132:$144,'KALKULAČNÍ VZOREC '!$148:$150</oldFormula>
  </rdn>
  <rdn rId="0" localSheetId="6" customView="1" name="Z_A90EB146_934F_4380_B9A8_238252923F3E_.wvu.Cols" hidden="1" oldHidden="1">
    <formula>'KALKULAČNÍ VZOREC '!$J:$P,'KALKULAČNÍ VZOREC '!$S:$X,'KALKULAČNÍ VZOREC '!$AE:$AF,'KALKULAČNÍ VZOREC '!$AI:$AJ</formula>
    <oldFormula>'KALKULAČNÍ VZOREC '!$J:$P,'KALKULAČNÍ VZOREC '!$S:$X,'KALKULAČNÍ VZOREC '!$AE:$AF,'KALKULAČNÍ VZOREC '!$AI:$AJ</oldFormula>
  </rdn>
  <rcv guid="{A90EB146-934F-4380-B9A8-238252923F3E}" action="add"/>
</revisions>
</file>

<file path=xl/revisions/revisionLog11.xml><?xml version="1.0" encoding="utf-8"?>
<revisions xmlns="http://schemas.openxmlformats.org/spreadsheetml/2006/main" xmlns:r="http://schemas.openxmlformats.org/officeDocument/2006/relationships">
  <rcc rId="16" sId="4">
    <nc r="E14" t="inlineStr">
      <is>
        <t>2.2.3.</t>
      </is>
    </nc>
  </rcc>
  <rfmt sheetId="4" sqref="E14" start="0" length="2147483647">
    <dxf>
      <font>
        <color rgb="FFFF0000"/>
      </font>
    </dxf>
  </rfmt>
  <rcv guid="{A90EB146-934F-4380-B9A8-238252923F3E}" action="delete"/>
  <rdn rId="0" localSheetId="2" customView="1" name="Z_A90EB146_934F_4380_B9A8_238252923F3E_.wvu.PrintArea" hidden="1" oldHidden="1">
    <formula>A!$A$1:$L$120</formula>
    <oldFormula>A!$A$1:$L$120</oldFormula>
  </rdn>
  <rdn rId="0" localSheetId="3" customView="1" name="Z_A90EB146_934F_4380_B9A8_238252923F3E_.wvu.PrintArea" hidden="1" oldHidden="1">
    <formula>B!$A$1:$G$50</formula>
    <oldFormula>B!$A$1:$G$50</oldFormula>
  </rdn>
  <rdn rId="0" localSheetId="4" customView="1" name="Z_A90EB146_934F_4380_B9A8_238252923F3E_.wvu.PrintArea" hidden="1" oldHidden="1">
    <formula>'C'!$A$1:$G$71</formula>
    <oldFormula>'C'!$A$1:$G$71</oldFormula>
  </rdn>
  <rdn rId="0" localSheetId="5" customView="1" name="Z_A90EB146_934F_4380_B9A8_238252923F3E_.wvu.PrintArea" hidden="1" oldHidden="1">
    <formula>D!$A$1:$I$34</formula>
    <oldFormula>D!$A$1:$I$34</oldFormula>
  </rdn>
  <rdn rId="0" localSheetId="6" customView="1" name="Z_A90EB146_934F_4380_B9A8_238252923F3E_.wvu.PrintArea" hidden="1" oldHidden="1">
    <formula>'KALKULAČNÍ VZOREC '!$A$1:$AP$174</formula>
    <oldFormula>'KALKULAČNÍ VZOREC '!$A$1:$AP$174</oldFormula>
  </rdn>
  <rdn rId="0" localSheetId="6" customView="1" name="Z_A90EB146_934F_4380_B9A8_238252923F3E_.wvu.Rows" hidden="1" oldHidden="1">
    <formula>'KALKULAČNÍ VZOREC '!$103:$111,'KALKULAČNÍ VZOREC '!$127:$128,'KALKULAČNÍ VZOREC '!$132:$144,'KALKULAČNÍ VZOREC '!$148:$150</formula>
    <oldFormula>'KALKULAČNÍ VZOREC '!$103:$111,'KALKULAČNÍ VZOREC '!$127:$128,'KALKULAČNÍ VZOREC '!$132:$144,'KALKULAČNÍ VZOREC '!$148:$150</oldFormula>
  </rdn>
  <rdn rId="0" localSheetId="6" customView="1" name="Z_A90EB146_934F_4380_B9A8_238252923F3E_.wvu.Cols" hidden="1" oldHidden="1">
    <formula>'KALKULAČNÍ VZOREC '!$J:$P,'KALKULAČNÍ VZOREC '!$S:$X,'KALKULAČNÍ VZOREC '!$AE:$AF,'KALKULAČNÍ VZOREC '!$AI:$AJ</formula>
    <oldFormula>'KALKULAČNÍ VZOREC '!$J:$P,'KALKULAČNÍ VZOREC '!$S:$X,'KALKULAČNÍ VZOREC '!$AE:$AF,'KALKULAČNÍ VZOREC '!$AI:$AJ</oldFormula>
  </rdn>
  <rcv guid="{A90EB146-934F-4380-B9A8-238252923F3E}" action="add"/>
</revisions>
</file>

<file path=xl/revisions/revisionLog111.xml><?xml version="1.0" encoding="utf-8"?>
<revisions xmlns="http://schemas.openxmlformats.org/spreadsheetml/2006/main" xmlns:r="http://schemas.openxmlformats.org/officeDocument/2006/relationships">
  <rcc rId="1" sId="2">
    <nc r="C19" t="inlineStr">
      <is>
        <t>ekologická likvidace PA</t>
      </is>
    </nc>
  </rcc>
  <rfmt sheetId="2" sqref="C19" start="0" length="2147483647">
    <dxf>
      <font>
        <color rgb="FFFF0000"/>
      </font>
    </dxf>
  </rfmt>
  <rrc rId="2" sId="4" ref="A14:XFD14" action="insertRow"/>
  <rcc rId="3" sId="4">
    <nc r="C14" t="inlineStr">
      <is>
        <t>ekologická likvidace PA</t>
      </is>
    </nc>
  </rcc>
  <rfmt sheetId="4" sqref="C14" start="0" length="2147483647">
    <dxf>
      <font>
        <color rgb="FFFF0000"/>
      </font>
    </dxf>
  </rfmt>
  <rcc rId="4" sId="2">
    <nc r="D19" t="inlineStr">
      <is>
        <t>1 parkovací automat</t>
      </is>
    </nc>
  </rcc>
  <rfmt sheetId="2" sqref="D19" start="0" length="2147483647">
    <dxf>
      <font>
        <color rgb="FFFF0000"/>
      </font>
    </dxf>
  </rfmt>
  <rcc rId="5" sId="4">
    <nc r="F14" t="inlineStr">
      <is>
        <t>1 parkovací automat</t>
      </is>
    </nc>
  </rcc>
  <rfmt sheetId="4" sqref="D13" start="0" length="0">
    <dxf>
      <border outline="0">
        <left/>
        <bottom style="dashed">
          <color indexed="64"/>
        </bottom>
      </border>
    </dxf>
  </rfmt>
  <rfmt sheetId="4" sqref="D14" start="0" length="0">
    <dxf>
      <border outline="0">
        <left/>
        <top style="dashed">
          <color indexed="64"/>
        </top>
        <bottom style="dashed">
          <color indexed="64"/>
        </bottom>
      </border>
    </dxf>
  </rfmt>
  <rfmt sheetId="4" sqref="D15" start="0" length="0">
    <dxf>
      <border outline="0">
        <left/>
        <top style="dashed">
          <color indexed="64"/>
        </top>
      </border>
    </dxf>
  </rfmt>
  <rcc rId="6" sId="4">
    <oc r="D13" t="inlineStr">
      <is>
        <t>A8</t>
      </is>
    </oc>
    <nc r="D13" t="inlineStr">
      <is>
        <t>A8.1</t>
      </is>
    </nc>
  </rcc>
  <rcc rId="7" sId="4">
    <nc r="D14" t="inlineStr">
      <is>
        <t>A8.2</t>
      </is>
    </nc>
  </rcc>
  <rcc rId="8" sId="4">
    <nc r="D15" t="inlineStr">
      <is>
        <t>A8.3</t>
      </is>
    </nc>
  </rcc>
  <rfmt sheetId="4" sqref="D13:D15" start="0" length="2147483647">
    <dxf>
      <font>
        <color rgb="FFFF0000"/>
      </font>
    </dxf>
  </rfmt>
  <rcv guid="{A90EB146-934F-4380-B9A8-238252923F3E}" action="delete"/>
  <rdn rId="0" localSheetId="2" customView="1" name="Z_A90EB146_934F_4380_B9A8_238252923F3E_.wvu.PrintArea" hidden="1" oldHidden="1">
    <formula>A!$A$1:$L$120</formula>
    <oldFormula>A!$A$1:$L$120</oldFormula>
  </rdn>
  <rdn rId="0" localSheetId="3" customView="1" name="Z_A90EB146_934F_4380_B9A8_238252923F3E_.wvu.PrintArea" hidden="1" oldHidden="1">
    <formula>B!$A$1:$G$50</formula>
    <oldFormula>B!$A$1:$G$50</oldFormula>
  </rdn>
  <rdn rId="0" localSheetId="4" customView="1" name="Z_A90EB146_934F_4380_B9A8_238252923F3E_.wvu.PrintArea" hidden="1" oldHidden="1">
    <formula>'C'!$A$1:$G$71</formula>
    <oldFormula>'C'!$A$1:$G$71</oldFormula>
  </rdn>
  <rdn rId="0" localSheetId="5" customView="1" name="Z_A90EB146_934F_4380_B9A8_238252923F3E_.wvu.PrintArea" hidden="1" oldHidden="1">
    <formula>D!$A$1:$I$34</formula>
    <oldFormula>D!$A$1:$I$34</oldFormula>
  </rdn>
  <rdn rId="0" localSheetId="6" customView="1" name="Z_A90EB146_934F_4380_B9A8_238252923F3E_.wvu.PrintArea" hidden="1" oldHidden="1">
    <formula>'KALKULAČNÍ VZOREC '!$A$1:$AP$174</formula>
    <oldFormula>'KALKULAČNÍ VZOREC '!$A$1:$AP$174</oldFormula>
  </rdn>
  <rdn rId="0" localSheetId="6" customView="1" name="Z_A90EB146_934F_4380_B9A8_238252923F3E_.wvu.Rows" hidden="1" oldHidden="1">
    <formula>'KALKULAČNÍ VZOREC '!$103:$111,'KALKULAČNÍ VZOREC '!$127:$128,'KALKULAČNÍ VZOREC '!$132:$144,'KALKULAČNÍ VZOREC '!$148:$150</formula>
    <oldFormula>'KALKULAČNÍ VZOREC '!$103:$111,'KALKULAČNÍ VZOREC '!$127:$128,'KALKULAČNÍ VZOREC '!$132:$144,'KALKULAČNÍ VZOREC '!$148:$150</oldFormula>
  </rdn>
  <rdn rId="0" localSheetId="6" customView="1" name="Z_A90EB146_934F_4380_B9A8_238252923F3E_.wvu.Cols" hidden="1" oldHidden="1">
    <formula>'KALKULAČNÍ VZOREC '!$J:$P,'KALKULAČNÍ VZOREC '!$S:$X,'KALKULAČNÍ VZOREC '!$AE:$AF,'KALKULAČNÍ VZOREC '!$AI:$AJ</formula>
    <oldFormula>'KALKULAČNÍ VZOREC '!$J:$P,'KALKULAČNÍ VZOREC '!$S:$X,'KALKULAČNÍ VZOREC '!$AE:$AF,'KALKULAČNÍ VZOREC '!$AI:$AJ</oldFormula>
  </rdn>
  <rcv guid="{A90EB146-934F-4380-B9A8-238252923F3E}" action="add"/>
</revisions>
</file>

<file path=xl/revisions/revisionLog1111.xml><?xml version="1.0" encoding="utf-8"?>
<revisions xmlns="http://schemas.openxmlformats.org/spreadsheetml/2006/main" xmlns:r="http://schemas.openxmlformats.org/officeDocument/2006/relationships"/>
</file>

<file path=xl/revisions/revisionLog12.xml><?xml version="1.0" encoding="utf-8"?>
<revisions xmlns="http://schemas.openxmlformats.org/spreadsheetml/2006/main" xmlns:r="http://schemas.openxmlformats.org/officeDocument/2006/relationships">
  <rfmt sheetId="4" sqref="C14" start="0" length="0">
    <dxf>
      <border>
        <left/>
        <right style="thin">
          <color indexed="64"/>
        </right>
        <top style="dashed">
          <color indexed="64"/>
        </top>
        <bottom style="dotted">
          <color indexed="64"/>
        </bottom>
      </border>
    </dxf>
  </rfmt>
  <rfmt sheetId="2" sqref="C19:L19" start="0" length="0">
    <dxf>
      <border>
        <bottom style="dotted">
          <color indexed="64"/>
        </bottom>
      </border>
    </dxf>
  </rfmt>
  <rfmt sheetId="4" sqref="E14:G14" start="0" length="0">
    <dxf>
      <border>
        <bottom style="dotted">
          <color indexed="64"/>
        </bottom>
      </border>
    </dxf>
  </rfmt>
  <rcv guid="{A90EB146-934F-4380-B9A8-238252923F3E}" action="delete"/>
  <rdn rId="0" localSheetId="2" customView="1" name="Z_A90EB146_934F_4380_B9A8_238252923F3E_.wvu.PrintArea" hidden="1" oldHidden="1">
    <formula>A!$A$1:$L$120</formula>
    <oldFormula>A!$A$1:$L$120</oldFormula>
  </rdn>
  <rdn rId="0" localSheetId="3" customView="1" name="Z_A90EB146_934F_4380_B9A8_238252923F3E_.wvu.PrintArea" hidden="1" oldHidden="1">
    <formula>B!$A$1:$G$50</formula>
    <oldFormula>B!$A$1:$G$50</oldFormula>
  </rdn>
  <rdn rId="0" localSheetId="4" customView="1" name="Z_A90EB146_934F_4380_B9A8_238252923F3E_.wvu.PrintArea" hidden="1" oldHidden="1">
    <formula>'C'!$A$1:$G$71</formula>
    <oldFormula>'C'!$A$1:$G$71</oldFormula>
  </rdn>
  <rdn rId="0" localSheetId="5" customView="1" name="Z_A90EB146_934F_4380_B9A8_238252923F3E_.wvu.PrintArea" hidden="1" oldHidden="1">
    <formula>D!$A$1:$I$34</formula>
    <oldFormula>D!$A$1:$I$34</oldFormula>
  </rdn>
  <rdn rId="0" localSheetId="6" customView="1" name="Z_A90EB146_934F_4380_B9A8_238252923F3E_.wvu.PrintArea" hidden="1" oldHidden="1">
    <formula>'KALKULAČNÍ VZOREC '!$A$1:$AP$174</formula>
    <oldFormula>'KALKULAČNÍ VZOREC '!$A$1:$AP$174</oldFormula>
  </rdn>
  <rdn rId="0" localSheetId="6" customView="1" name="Z_A90EB146_934F_4380_B9A8_238252923F3E_.wvu.Rows" hidden="1" oldHidden="1">
    <formula>'KALKULAČNÍ VZOREC '!$103:$111,'KALKULAČNÍ VZOREC '!$127:$128,'KALKULAČNÍ VZOREC '!$132:$144,'KALKULAČNÍ VZOREC '!$148:$150</formula>
    <oldFormula>'KALKULAČNÍ VZOREC '!$103:$111,'KALKULAČNÍ VZOREC '!$127:$128,'KALKULAČNÍ VZOREC '!$132:$144,'KALKULAČNÍ VZOREC '!$148:$150</oldFormula>
  </rdn>
  <rdn rId="0" localSheetId="6" customView="1" name="Z_A90EB146_934F_4380_B9A8_238252923F3E_.wvu.Cols" hidden="1" oldHidden="1">
    <formula>'KALKULAČNÍ VZOREC '!$J:$P,'KALKULAČNÍ VZOREC '!$S:$X,'KALKULAČNÍ VZOREC '!$AE:$AF,'KALKULAČNÍ VZOREC '!$AI:$AJ</formula>
    <oldFormula>'KALKULAČNÍ VZOREC '!$J:$P,'KALKULAČNÍ VZOREC '!$S:$X,'KALKULAČNÍ VZOREC '!$AE:$AF,'KALKULAČNÍ VZOREC '!$AI:$AJ</oldFormula>
  </rdn>
  <rcv guid="{A90EB146-934F-4380-B9A8-238252923F3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2" numFmtId="4">
    <nc r="F19">
      <v>0</v>
    </nc>
  </rcc>
  <rcc rId="39" sId="2" numFmtId="4">
    <nc r="G19">
      <v>0</v>
    </nc>
  </rcc>
  <rcc rId="40" sId="2" numFmtId="4">
    <nc r="H19">
      <v>0</v>
    </nc>
  </rcc>
  <rcc rId="41" sId="2" numFmtId="4">
    <nc r="I19">
      <v>0</v>
    </nc>
  </rcc>
  <rcc rId="42" sId="2" numFmtId="4">
    <nc r="J19">
      <v>271</v>
    </nc>
  </rcc>
  <rcc rId="43" sId="2" numFmtId="4">
    <nc r="K19">
      <v>221</v>
    </nc>
  </rcc>
  <rfmt sheetId="2" sqref="F19:K19" start="0" length="2147483647">
    <dxf>
      <font>
        <color rgb="FFFF0000"/>
      </font>
    </dxf>
  </rfmt>
  <rrc rId="44" sId="2" ref="A27:XFD27" action="insertRow"/>
  <rcc rId="45" sId="2">
    <nc r="D27" t="inlineStr">
      <is>
        <t>1 ks</t>
      </is>
    </nc>
  </rcc>
  <rcc rId="46" sId="2">
    <nc r="C27" t="inlineStr">
      <is>
        <t>ekologická likvidace sestavy DZ (značka, úchyt, sloupek a patka)</t>
      </is>
    </nc>
  </rcc>
  <rfmt sheetId="2" sqref="C27" start="0" length="2147483647">
    <dxf>
      <font>
        <color rgb="FFFF0000"/>
      </font>
    </dxf>
  </rfmt>
  <rfmt sheetId="2" sqref="C27:K27" start="0" length="2147483647">
    <dxf>
      <font>
        <color rgb="FFFF0000"/>
      </font>
    </dxf>
  </rfmt>
  <rcc rId="47" sId="2">
    <nc r="F27">
      <f>+F24</f>
    </nc>
  </rcc>
  <rcc rId="48" sId="2" odxf="1" dxf="1">
    <nc r="G27">
      <f>+G24</f>
    </nc>
    <odxf>
      <border outline="0">
        <left/>
      </border>
    </odxf>
    <ndxf>
      <border outline="0">
        <left style="medium">
          <color indexed="64"/>
        </left>
      </border>
    </ndxf>
  </rcc>
  <rcc rId="49" sId="2" odxf="1" dxf="1">
    <nc r="H27">
      <f>+H24</f>
    </nc>
    <odxf>
      <border outline="0">
        <left/>
      </border>
    </odxf>
    <ndxf>
      <border outline="0">
        <left style="medium">
          <color indexed="64"/>
        </left>
      </border>
    </ndxf>
  </rcc>
  <rcc rId="50" sId="2" odxf="1" dxf="1">
    <nc r="I27">
      <f>+I24</f>
    </nc>
    <odxf>
      <border outline="0">
        <left/>
      </border>
    </odxf>
    <ndxf>
      <border outline="0">
        <left style="medium">
          <color indexed="64"/>
        </left>
      </border>
    </ndxf>
  </rcc>
  <rcc rId="51" sId="2" numFmtId="4">
    <nc r="J27">
      <f>+J24*0.2</f>
    </nc>
  </rcc>
  <rcc rId="52" sId="2" numFmtId="4">
    <nc r="K27">
      <f>+K24*0.2</f>
    </nc>
  </rcc>
  <rrc rId="53" sId="3" ref="A18:XFD18" action="insertRow"/>
  <rcc rId="54" sId="3" odxf="1" dxf="1">
    <nc r="C18" t="inlineStr">
      <is>
        <t>ekologická likvidace sestavy DZ (značka, úchyt, sloupek a patka)</t>
      </is>
    </nc>
    <odxf>
      <font>
        <sz val="11"/>
        <color theme="1"/>
        <name val="Calibri"/>
        <scheme val="minor"/>
      </font>
    </odxf>
    <ndxf>
      <font>
        <sz val="11"/>
        <color rgb="FFFF0000"/>
        <name val="Calibri"/>
        <scheme val="minor"/>
      </font>
    </ndxf>
  </rcc>
  <rcc rId="55" sId="3">
    <nc r="D18" t="inlineStr">
      <is>
        <t>1 ks</t>
      </is>
    </nc>
  </rcc>
  <rcc rId="56" sId="3">
    <nc r="F18">
      <v>317</v>
    </nc>
  </rcc>
  <rfmt sheetId="3" sqref="F18" start="0" length="2147483647">
    <dxf>
      <font>
        <color rgb="FFFF0000"/>
      </font>
    </dxf>
  </rfmt>
  <rfmt sheetId="3" sqref="D18" start="0" length="2147483647">
    <dxf>
      <font>
        <color rgb="FFFF0000"/>
      </font>
    </dxf>
  </rfmt>
  <rrc rId="57" sId="4" ref="A22:XFD22" action="insertRow"/>
  <rcc rId="58" sId="4" odxf="1" dxf="1">
    <nc r="C22" t="inlineStr">
      <is>
        <t>ekologická likvidace sestavy DZ (značka, úchyt, sloupek a patka)</t>
      </is>
    </nc>
    <odxf>
      <font>
        <sz val="11"/>
        <color theme="1"/>
        <name val="Calibri"/>
        <scheme val="minor"/>
      </font>
    </odxf>
    <ndxf>
      <font>
        <sz val="11"/>
        <color rgb="FFFF0000"/>
        <name val="Calibri"/>
        <scheme val="minor"/>
      </font>
    </ndxf>
  </rcc>
  <rcc rId="59" sId="4">
    <nc r="F22" t="inlineStr">
      <is>
        <t>1 ks</t>
      </is>
    </nc>
  </rcc>
  <rfmt sheetId="4" sqref="F22" start="0" length="2147483647">
    <dxf>
      <font>
        <color rgb="FFFF0000"/>
      </font>
    </dxf>
  </rfmt>
  <rcc rId="60" sId="4">
    <oc r="C27" t="inlineStr">
      <is>
        <t>pořízení svislé DZ P4b (nebo jiné značky stejného tvaru a rozměru)</t>
      </is>
    </oc>
    <nc r="C27" t="inlineStr">
      <is>
        <t>pořízení svislé DZ IP4b (nebo jiné značky stejného tvaru a rozměru)</t>
      </is>
    </nc>
  </rcc>
  <rcc rId="61" sId="3">
    <oc r="C23" t="inlineStr">
      <is>
        <t>pořízení svislé DZ P4b (nebo jiné značky stejného tvaru a rozměru)</t>
      </is>
    </oc>
    <nc r="C23" t="inlineStr">
      <is>
        <t>pořízení svislé DZ IP4b (nebo jiné značky stejného tvaru a rozměru)</t>
      </is>
    </nc>
  </rcc>
  <rcc rId="62" sId="2">
    <oc r="C32" t="inlineStr">
      <is>
        <t>pořízení svislé DZ P4b (nebo jiné značky stejného tvaru a rozměru)</t>
      </is>
    </oc>
    <nc r="C32" t="inlineStr">
      <is>
        <t>pořízení svislé DZ IP4b (nebo jiné značky stejného tvaru a rozměru)</t>
      </is>
    </nc>
  </rcc>
  <rcc rId="63" sId="4">
    <oc r="A67" t="inlineStr">
      <is>
        <t>A12 : jednotková cena na 1 ks popsané položky při realizaci dopravního značení (DZ), bez ohledu na počet a rozsah realizované či do té doby realizovaných dodávek a instalací DZ.</t>
      </is>
    </oc>
    <nc r="A67" t="inlineStr">
      <is>
        <r>
          <t xml:space="preserve">A12 : jednotková cena na 1 ks popsané položky při realizaci, </t>
        </r>
        <r>
          <rPr>
            <i/>
            <sz val="11"/>
            <color rgb="FFFF0000"/>
            <rFont val="Calibri"/>
            <family val="2"/>
            <charset val="238"/>
          </rPr>
          <t>demontáží či likvidaci</t>
        </r>
        <r>
          <rPr>
            <i/>
            <sz val="11"/>
            <color theme="1"/>
            <rFont val="Calibri"/>
            <family val="2"/>
            <charset val="238"/>
          </rPr>
          <t xml:space="preserve"> dopravního značení (DZ), bez ohledu na počet a rozsah realizované či do té doby realizovaných dodávek, instalací, </t>
        </r>
        <r>
          <rPr>
            <i/>
            <sz val="11"/>
            <color rgb="FFFF0000"/>
            <rFont val="Calibri"/>
            <family val="2"/>
            <charset val="238"/>
          </rPr>
          <t>demontáží a likvidací</t>
        </r>
        <r>
          <rPr>
            <i/>
            <sz val="11"/>
            <color theme="1"/>
            <rFont val="Calibri"/>
            <family val="2"/>
            <charset val="238"/>
          </rPr>
          <t xml:space="preserve"> DZ.</t>
        </r>
      </is>
    </nc>
  </rcc>
  <rrc rId="64" sId="4" ref="A64:XFD64" action="insertRow"/>
  <rrc rId="65" sId="4" ref="A64:XFD64" action="insertRow"/>
  <rfmt sheetId="4" sqref="A64:G64">
    <dxf>
      <alignment wrapText="0" readingOrder="0"/>
    </dxf>
  </rfmt>
  <rfmt sheetId="4" sqref="A65" start="0" length="0">
    <dxf>
      <alignment wrapText="0" readingOrder="0"/>
    </dxf>
  </rfmt>
  <rfmt sheetId="4" sqref="A63:G65" start="0" length="2147483647">
    <dxf>
      <font>
        <color rgb="FFFF0000"/>
      </font>
    </dxf>
  </rfmt>
  <rcc rId="66" sId="4">
    <oc r="A63" t="inlineStr">
      <is>
        <t>A8 : jednotková cena platná pro každý 1 případ, bez ohledu na počet prováděných či do té doby provedených deinstalací.</t>
      </is>
    </oc>
    <nc r="A63" t="inlineStr">
      <is>
        <t>A8.1 : jednotková cena platná pro každý 1 případ, bez ohledu na počet prováděných či do té doby provedených deinstalací PA.</t>
      </is>
    </nc>
  </rcc>
  <rcc rId="67" sId="4">
    <nc r="A64" t="inlineStr">
      <is>
        <t>A8.2 : jednotková cena platná pro každý 1 případ, bez ohledu na počet prováděných či do té doby provedených ekologických likvidací PA.</t>
      </is>
    </nc>
  </rcc>
  <rcc rId="68" sId="4">
    <nc r="A65" t="inlineStr">
      <is>
        <t xml:space="preserve">A8.3 : jednotková cena platná pro každý 1 případ, bez ohledu na počet prováděných či do té doby provedených instalací a zprovoznění PA. </t>
      </is>
    </nc>
  </rcc>
  <rdn rId="0" localSheetId="2" customView="1" name="Z_A5123CC1_91DF_4362_91F0_4E2B4DA6E926_.wvu.PrintArea" hidden="1" oldHidden="1">
    <formula>A!$A$1:$L$121</formula>
  </rdn>
  <rdn rId="0" localSheetId="3" customView="1" name="Z_A5123CC1_91DF_4362_91F0_4E2B4DA6E926_.wvu.PrintArea" hidden="1" oldHidden="1">
    <formula>B!$A$1:$G$51</formula>
  </rdn>
  <rdn rId="0" localSheetId="4" customView="1" name="Z_A5123CC1_91DF_4362_91F0_4E2B4DA6E926_.wvu.PrintArea" hidden="1" oldHidden="1">
    <formula>'C'!$A$1:$G$74</formula>
  </rdn>
  <rdn rId="0" localSheetId="5" customView="1" name="Z_A5123CC1_91DF_4362_91F0_4E2B4DA6E926_.wvu.PrintArea" hidden="1" oldHidden="1">
    <formula>D!$A$1:$I$34</formula>
  </rdn>
  <rdn rId="0" localSheetId="6" customView="1" name="Z_A5123CC1_91DF_4362_91F0_4E2B4DA6E926_.wvu.PrintArea" hidden="1" oldHidden="1">
    <formula>'KALKULAČNÍ VZOREC '!$A$1:$AP$174</formula>
  </rdn>
  <rdn rId="0" localSheetId="6" customView="1" name="Z_A5123CC1_91DF_4362_91F0_4E2B4DA6E926_.wvu.Rows" hidden="1" oldHidden="1">
    <formula>'KALKULAČNÍ VZOREC '!$103:$111,'KALKULAČNÍ VZOREC '!$127:$128,'KALKULAČNÍ VZOREC '!$132:$144,'KALKULAČNÍ VZOREC '!$148:$150</formula>
  </rdn>
  <rdn rId="0" localSheetId="6" customView="1" name="Z_A5123CC1_91DF_4362_91F0_4E2B4DA6E926_.wvu.Cols" hidden="1" oldHidden="1">
    <formula>'KALKULAČNÍ VZOREC '!$J:$P,'KALKULAČNÍ VZOREC '!$S:$X,'KALKULAČNÍ VZOREC '!$AE:$AF,'KALKULAČNÍ VZOREC '!$AI:$AJ</formula>
  </rdn>
  <rcv guid="{A5123CC1-91DF-4362-91F0-4E2B4DA6E926}"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4">
    <oc r="C22" t="inlineStr">
      <is>
        <t>ekologická likvidace sestavy DZ (značka, úchyt, sloupek a patka)</t>
      </is>
    </oc>
    <nc r="C22" t="inlineStr">
      <is>
        <t>ekologická likvidace sestavy svislého DZ (značka, úchyt, sloupek a patka)</t>
      </is>
    </nc>
  </rcc>
  <rcc rId="77" sId="3">
    <oc r="C18" t="inlineStr">
      <is>
        <t>ekologická likvidace sestavy DZ (značka, úchyt, sloupek a patka)</t>
      </is>
    </oc>
    <nc r="C18" t="inlineStr">
      <is>
        <t>ekologická likvidace sestavy svislého DZ (značka, úchyt, sloupek a patka)</t>
      </is>
    </nc>
  </rcc>
  <rcc rId="78" sId="2">
    <oc r="C27" t="inlineStr">
      <is>
        <t>ekologická likvidace sestavy DZ (značka, úchyt, sloupek a patka)</t>
      </is>
    </oc>
    <nc r="C27" t="inlineStr">
      <is>
        <t>ekologická likvidace sestavy svislého DZ (značka, úchyt, sloupek a patka)</t>
      </is>
    </nc>
  </rcc>
  <rdn rId="0" localSheetId="2" customView="1" name="Z_F33CC29D_51CA_434B_A83C_039D366B8F3C_.wvu.PrintArea" hidden="1" oldHidden="1">
    <formula>A!$A$1:$L$121</formula>
  </rdn>
  <rdn rId="0" localSheetId="3" customView="1" name="Z_F33CC29D_51CA_434B_A83C_039D366B8F3C_.wvu.PrintArea" hidden="1" oldHidden="1">
    <formula>B!$A$1:$G$51</formula>
  </rdn>
  <rdn rId="0" localSheetId="4" customView="1" name="Z_F33CC29D_51CA_434B_A83C_039D366B8F3C_.wvu.PrintArea" hidden="1" oldHidden="1">
    <formula>'C'!$A$1:$G$74</formula>
  </rdn>
  <rdn rId="0" localSheetId="5" customView="1" name="Z_F33CC29D_51CA_434B_A83C_039D366B8F3C_.wvu.PrintArea" hidden="1" oldHidden="1">
    <formula>D!$A$1:$I$34</formula>
  </rdn>
  <rdn rId="0" localSheetId="6" customView="1" name="Z_F33CC29D_51CA_434B_A83C_039D366B8F3C_.wvu.PrintArea" hidden="1" oldHidden="1">
    <formula>'KALKULAČNÍ VZOREC '!$A$1:$AP$174</formula>
  </rdn>
  <rdn rId="0" localSheetId="6" customView="1" name="Z_F33CC29D_51CA_434B_A83C_039D366B8F3C_.wvu.Rows" hidden="1" oldHidden="1">
    <formula>'KALKULAČNÍ VZOREC '!$103:$111,'KALKULAČNÍ VZOREC '!$127:$128,'KALKULAČNÍ VZOREC '!$132:$144,'KALKULAČNÍ VZOREC '!$148:$150</formula>
  </rdn>
  <rdn rId="0" localSheetId="6" customView="1" name="Z_F33CC29D_51CA_434B_A83C_039D366B8F3C_.wvu.Cols" hidden="1" oldHidden="1">
    <formula>'KALKULAČNÍ VZOREC '!$J:$P,'KALKULAČNÍ VZOREC '!$S:$X,'KALKULAČNÍ VZOREC '!$AE:$AF,'KALKULAČNÍ VZOREC '!$AI:$AJ</formula>
  </rdn>
  <rcv guid="{F33CC29D-51CA-434B-A83C-039D366B8F3C}"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 sId="2" numFmtId="19">
    <oc r="F7">
      <v>42095</v>
    </oc>
    <nc r="F7">
      <v>42186</v>
    </nc>
  </rcc>
  <rfmt sheetId="2" sqref="F7" start="0" length="2147483647">
    <dxf>
      <font>
        <color rgb="FFFF0000"/>
      </font>
    </dxf>
  </rfmt>
  <rcc rId="87" sId="2" numFmtId="19">
    <oc r="G7">
      <v>42125</v>
    </oc>
    <nc r="G7">
      <v>42217</v>
    </nc>
  </rcc>
  <rfmt sheetId="2" sqref="G7" start="0" length="2147483647">
    <dxf>
      <font>
        <color rgb="FFFF0000"/>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E96AB7C_BC58_429D_A9AB_B72BF9B9D772_.wvu.PrintArea" hidden="1" oldHidden="1">
    <formula>A!$A$1:$L$121</formula>
  </rdn>
  <rdn rId="0" localSheetId="3" customView="1" name="Z_FE96AB7C_BC58_429D_A9AB_B72BF9B9D772_.wvu.PrintArea" hidden="1" oldHidden="1">
    <formula>B!$A$1:$G$51</formula>
  </rdn>
  <rdn rId="0" localSheetId="4" customView="1" name="Z_FE96AB7C_BC58_429D_A9AB_B72BF9B9D772_.wvu.PrintArea" hidden="1" oldHidden="1">
    <formula>'C'!$A$1:$G$74</formula>
  </rdn>
  <rdn rId="0" localSheetId="5" customView="1" name="Z_FE96AB7C_BC58_429D_A9AB_B72BF9B9D772_.wvu.PrintArea" hidden="1" oldHidden="1">
    <formula>D!$A$1:$I$34</formula>
  </rdn>
  <rdn rId="0" localSheetId="6" customView="1" name="Z_FE96AB7C_BC58_429D_A9AB_B72BF9B9D772_.wvu.PrintArea" hidden="1" oldHidden="1">
    <formula>'KALKULAČNÍ VZOREC '!$A$1:$AP$174</formula>
  </rdn>
  <rdn rId="0" localSheetId="6" customView="1" name="Z_FE96AB7C_BC58_429D_A9AB_B72BF9B9D772_.wvu.Rows" hidden="1" oldHidden="1">
    <formula>'KALKULAČNÍ VZOREC '!$103:$111,'KALKULAČNÍ VZOREC '!$127:$128,'KALKULAČNÍ VZOREC '!$132:$144,'KALKULAČNÍ VZOREC '!$148:$150</formula>
  </rdn>
  <rdn rId="0" localSheetId="6" customView="1" name="Z_FE96AB7C_BC58_429D_A9AB_B72BF9B9D772_.wvu.Cols" hidden="1" oldHidden="1">
    <formula>'KALKULAČNÍ VZOREC '!$J:$P,'KALKULAČNÍ VZOREC '!$S:$X,'KALKULAČNÍ VZOREC '!$AE:$AF,'KALKULAČNÍ VZOREC '!$AI:$AJ</formula>
  </rdn>
  <rcv guid="{FE96AB7C-BC58-429D-A9AB-B72BF9B9D772}"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1.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80" zoomScaleNormal="80" workbookViewId="0">
      <selection activeCell="C3" sqref="C3"/>
    </sheetView>
  </sheetViews>
  <sheetFormatPr defaultRowHeight="15" x14ac:dyDescent="0.25"/>
  <cols>
    <col min="1" max="1" width="41.5703125" style="2" customWidth="1"/>
    <col min="2" max="7" width="21.7109375" customWidth="1"/>
    <col min="8" max="8" width="29.5703125" customWidth="1"/>
    <col min="9" max="9" width="21.85546875" customWidth="1"/>
  </cols>
  <sheetData>
    <row r="1" spans="1:9" ht="18.75" x14ac:dyDescent="0.3">
      <c r="A1" s="1" t="s">
        <v>0</v>
      </c>
    </row>
    <row r="2" spans="1:9" x14ac:dyDescent="0.25">
      <c r="A2" t="s">
        <v>1</v>
      </c>
    </row>
    <row r="4" spans="1:9" ht="16.5" thickBot="1" x14ac:dyDescent="0.3">
      <c r="A4" s="29" t="s">
        <v>31</v>
      </c>
    </row>
    <row r="5" spans="1:9" s="18" customFormat="1" ht="26.25" customHeight="1" thickBot="1" x14ac:dyDescent="0.3">
      <c r="A5" s="16" t="s">
        <v>2</v>
      </c>
      <c r="B5" s="932" t="s">
        <v>25</v>
      </c>
      <c r="C5" s="932"/>
      <c r="D5" s="932"/>
      <c r="E5" s="932"/>
      <c r="F5" s="932"/>
      <c r="G5" s="933"/>
      <c r="H5" s="38" t="s">
        <v>10</v>
      </c>
      <c r="I5" s="17" t="s">
        <v>11</v>
      </c>
    </row>
    <row r="6" spans="1:9" s="3" customFormat="1" ht="15" customHeight="1" x14ac:dyDescent="0.25">
      <c r="A6" s="951" t="s">
        <v>47</v>
      </c>
      <c r="B6" s="15" t="s">
        <v>42</v>
      </c>
      <c r="C6" s="47"/>
      <c r="D6" s="47"/>
      <c r="E6" s="47"/>
      <c r="F6" s="953"/>
      <c r="G6" s="954"/>
      <c r="H6" s="39"/>
      <c r="I6" s="946" t="s">
        <v>43</v>
      </c>
    </row>
    <row r="7" spans="1:9" s="3" customFormat="1" ht="15" customHeight="1" x14ac:dyDescent="0.25">
      <c r="A7" s="935"/>
      <c r="B7" s="12" t="s">
        <v>41</v>
      </c>
      <c r="C7" s="24"/>
      <c r="D7" s="24"/>
      <c r="E7" s="24"/>
      <c r="F7" s="50"/>
      <c r="G7" s="51"/>
      <c r="H7" s="40"/>
      <c r="I7" s="947"/>
    </row>
    <row r="8" spans="1:9" s="3" customFormat="1" x14ac:dyDescent="0.25">
      <c r="A8" s="936"/>
      <c r="B8" s="55" t="s">
        <v>57</v>
      </c>
      <c r="C8" s="48"/>
      <c r="D8" s="48"/>
      <c r="E8" s="48"/>
      <c r="F8" s="955"/>
      <c r="G8" s="956"/>
      <c r="H8" s="49"/>
      <c r="I8" s="948"/>
    </row>
    <row r="9" spans="1:9" s="3" customFormat="1" ht="45" customHeight="1" x14ac:dyDescent="0.25">
      <c r="A9" s="940" t="s">
        <v>48</v>
      </c>
      <c r="B9" s="12" t="s">
        <v>3</v>
      </c>
      <c r="C9" s="12" t="s">
        <v>4</v>
      </c>
      <c r="D9" s="12" t="s">
        <v>5</v>
      </c>
      <c r="E9" s="12" t="s">
        <v>6</v>
      </c>
      <c r="F9" s="12" t="s">
        <v>7</v>
      </c>
      <c r="G9" s="31" t="s">
        <v>8</v>
      </c>
      <c r="H9" s="957" t="s">
        <v>59</v>
      </c>
      <c r="I9" s="952" t="s">
        <v>49</v>
      </c>
    </row>
    <row r="10" spans="1:9" s="3" customFormat="1" x14ac:dyDescent="0.25">
      <c r="A10" s="940"/>
      <c r="B10" s="12" t="s">
        <v>26</v>
      </c>
      <c r="C10" s="12" t="s">
        <v>26</v>
      </c>
      <c r="D10" s="12" t="s">
        <v>26</v>
      </c>
      <c r="E10" s="12" t="s">
        <v>26</v>
      </c>
      <c r="F10" s="12" t="s">
        <v>26</v>
      </c>
      <c r="G10" s="31" t="s">
        <v>26</v>
      </c>
      <c r="H10" s="940"/>
      <c r="I10" s="947"/>
    </row>
    <row r="11" spans="1:9" ht="15" customHeight="1" x14ac:dyDescent="0.25">
      <c r="A11" s="941"/>
      <c r="B11" s="55" t="s">
        <v>57</v>
      </c>
      <c r="C11" s="55" t="s">
        <v>57</v>
      </c>
      <c r="D11" s="55" t="s">
        <v>57</v>
      </c>
      <c r="E11" s="55" t="s">
        <v>57</v>
      </c>
      <c r="F11" s="55" t="s">
        <v>57</v>
      </c>
      <c r="G11" s="64"/>
      <c r="H11" s="941"/>
      <c r="I11" s="948"/>
    </row>
    <row r="12" spans="1:9" x14ac:dyDescent="0.25">
      <c r="A12" s="934" t="s">
        <v>33</v>
      </c>
      <c r="B12" s="19" t="s">
        <v>3</v>
      </c>
      <c r="C12" s="19" t="s">
        <v>4</v>
      </c>
      <c r="D12" s="19" t="s">
        <v>5</v>
      </c>
      <c r="E12" s="19" t="s">
        <v>6</v>
      </c>
      <c r="F12" s="19" t="s">
        <v>7</v>
      </c>
      <c r="G12" s="33" t="s">
        <v>8</v>
      </c>
      <c r="H12" s="42"/>
      <c r="I12" s="20"/>
    </row>
    <row r="13" spans="1:9" x14ac:dyDescent="0.25">
      <c r="A13" s="935"/>
      <c r="B13" s="11" t="s">
        <v>30</v>
      </c>
      <c r="C13" s="11" t="s">
        <v>30</v>
      </c>
      <c r="D13" s="11" t="s">
        <v>30</v>
      </c>
      <c r="E13" s="11" t="s">
        <v>30</v>
      </c>
      <c r="F13" s="11" t="s">
        <v>30</v>
      </c>
      <c r="G13" s="32" t="s">
        <v>30</v>
      </c>
      <c r="H13" s="41"/>
      <c r="I13" s="4"/>
    </row>
    <row r="14" spans="1:9" ht="64.5" customHeight="1" x14ac:dyDescent="0.25">
      <c r="A14" s="936"/>
      <c r="B14" s="55" t="s">
        <v>57</v>
      </c>
      <c r="C14" s="55" t="s">
        <v>57</v>
      </c>
      <c r="D14" s="55" t="s">
        <v>57</v>
      </c>
      <c r="E14" s="55" t="s">
        <v>57</v>
      </c>
      <c r="F14" s="55" t="s">
        <v>57</v>
      </c>
      <c r="G14" s="56" t="s">
        <v>57</v>
      </c>
      <c r="H14" s="43"/>
      <c r="I14" s="14"/>
    </row>
    <row r="15" spans="1:9" ht="62.25" customHeight="1" x14ac:dyDescent="0.25">
      <c r="A15" s="65" t="s">
        <v>9</v>
      </c>
      <c r="B15" s="31" t="s">
        <v>26</v>
      </c>
      <c r="C15" s="68" t="s">
        <v>57</v>
      </c>
      <c r="D15" s="23"/>
      <c r="E15" s="23"/>
      <c r="F15" s="937"/>
      <c r="G15" s="938"/>
      <c r="H15" s="66" t="s">
        <v>60</v>
      </c>
      <c r="I15" s="67" t="s">
        <v>12</v>
      </c>
    </row>
    <row r="16" spans="1:9" ht="15.75" customHeight="1" x14ac:dyDescent="0.25">
      <c r="A16" s="934" t="s">
        <v>13</v>
      </c>
      <c r="B16" s="57"/>
      <c r="C16" s="58"/>
      <c r="D16" s="23"/>
      <c r="E16" s="23"/>
      <c r="F16" s="26"/>
      <c r="G16" s="34"/>
      <c r="H16" s="957" t="s">
        <v>60</v>
      </c>
      <c r="I16" s="13"/>
    </row>
    <row r="17" spans="1:9" x14ac:dyDescent="0.25">
      <c r="A17" s="935"/>
      <c r="B17" s="59"/>
      <c r="C17" s="60"/>
      <c r="D17" s="24"/>
      <c r="E17" s="24"/>
      <c r="F17" s="27"/>
      <c r="G17" s="35"/>
      <c r="H17" s="940"/>
      <c r="I17" s="6"/>
    </row>
    <row r="18" spans="1:9" ht="15" customHeight="1" x14ac:dyDescent="0.25">
      <c r="A18" s="5" t="s">
        <v>14</v>
      </c>
      <c r="B18" s="61" t="s">
        <v>27</v>
      </c>
      <c r="C18" s="54" t="s">
        <v>57</v>
      </c>
      <c r="D18" s="24"/>
      <c r="E18" s="24"/>
      <c r="F18" s="27"/>
      <c r="G18" s="35"/>
      <c r="H18" s="940"/>
      <c r="I18" s="6"/>
    </row>
    <row r="19" spans="1:9" x14ac:dyDescent="0.25">
      <c r="A19" s="7" t="s">
        <v>21</v>
      </c>
      <c r="B19" s="61" t="s">
        <v>28</v>
      </c>
      <c r="C19" s="54" t="s">
        <v>57</v>
      </c>
      <c r="D19" s="27"/>
      <c r="E19" s="27"/>
      <c r="F19" s="27"/>
      <c r="G19" s="35"/>
      <c r="H19" s="940"/>
      <c r="I19" s="6" t="s">
        <v>22</v>
      </c>
    </row>
    <row r="20" spans="1:9" x14ac:dyDescent="0.25">
      <c r="A20" s="7" t="s">
        <v>15</v>
      </c>
      <c r="B20" s="61" t="s">
        <v>29</v>
      </c>
      <c r="C20" s="54" t="s">
        <v>57</v>
      </c>
      <c r="D20" s="27"/>
      <c r="E20" s="27"/>
      <c r="F20" s="27"/>
      <c r="G20" s="35"/>
      <c r="H20" s="940"/>
      <c r="I20" s="6"/>
    </row>
    <row r="21" spans="1:9" x14ac:dyDescent="0.25">
      <c r="A21" s="7" t="s">
        <v>16</v>
      </c>
      <c r="B21" s="62" t="s">
        <v>29</v>
      </c>
      <c r="C21" s="63" t="s">
        <v>57</v>
      </c>
      <c r="D21" s="27"/>
      <c r="E21" s="27"/>
      <c r="F21" s="27"/>
      <c r="G21" s="35"/>
      <c r="H21" s="940"/>
      <c r="I21" s="6"/>
    </row>
    <row r="22" spans="1:9" ht="30" x14ac:dyDescent="0.25">
      <c r="A22" s="934" t="s">
        <v>17</v>
      </c>
      <c r="B22" s="28" t="s">
        <v>23</v>
      </c>
      <c r="C22" s="28" t="s">
        <v>24</v>
      </c>
      <c r="D22" s="28" t="s">
        <v>20</v>
      </c>
      <c r="E22" s="28" t="s">
        <v>18</v>
      </c>
      <c r="F22" s="28" t="s">
        <v>19</v>
      </c>
      <c r="G22" s="37" t="s">
        <v>20</v>
      </c>
      <c r="H22" s="44"/>
      <c r="I22" s="21"/>
    </row>
    <row r="23" spans="1:9" x14ac:dyDescent="0.25">
      <c r="A23" s="935"/>
      <c r="B23" s="11" t="s">
        <v>30</v>
      </c>
      <c r="C23" s="11" t="s">
        <v>30</v>
      </c>
      <c r="D23" s="11" t="s">
        <v>30</v>
      </c>
      <c r="E23" s="11" t="s">
        <v>30</v>
      </c>
      <c r="F23" s="11" t="s">
        <v>30</v>
      </c>
      <c r="G23" s="32" t="s">
        <v>30</v>
      </c>
      <c r="H23" s="41"/>
      <c r="I23" s="22"/>
    </row>
    <row r="24" spans="1:9" ht="26.25" customHeight="1" thickBot="1" x14ac:dyDescent="0.3">
      <c r="A24" s="936"/>
      <c r="B24" s="55" t="s">
        <v>57</v>
      </c>
      <c r="C24" s="55" t="s">
        <v>57</v>
      </c>
      <c r="D24" s="55" t="s">
        <v>57</v>
      </c>
      <c r="E24" s="55" t="s">
        <v>57</v>
      </c>
      <c r="F24" s="55" t="s">
        <v>57</v>
      </c>
      <c r="G24" s="56" t="s">
        <v>57</v>
      </c>
      <c r="H24" s="45"/>
      <c r="I24" s="46"/>
    </row>
    <row r="25" spans="1:9" x14ac:dyDescent="0.25">
      <c r="A25"/>
    </row>
    <row r="26" spans="1:9" x14ac:dyDescent="0.25">
      <c r="A26"/>
    </row>
    <row r="27" spans="1:9" ht="16.5" thickBot="1" x14ac:dyDescent="0.3">
      <c r="A27" s="29" t="s">
        <v>32</v>
      </c>
    </row>
    <row r="28" spans="1:9" s="18" customFormat="1" ht="26.25" customHeight="1" thickBot="1" x14ac:dyDescent="0.3">
      <c r="A28" s="16" t="s">
        <v>2</v>
      </c>
      <c r="B28" s="932" t="s">
        <v>25</v>
      </c>
      <c r="C28" s="932"/>
      <c r="D28" s="932"/>
      <c r="E28" s="932"/>
      <c r="F28" s="932"/>
      <c r="G28" s="933"/>
      <c r="H28" s="38" t="s">
        <v>10</v>
      </c>
      <c r="I28" s="17" t="s">
        <v>11</v>
      </c>
    </row>
    <row r="29" spans="1:9" s="3" customFormat="1" x14ac:dyDescent="0.25">
      <c r="A29" s="939" t="s">
        <v>44</v>
      </c>
      <c r="B29" s="15" t="s">
        <v>52</v>
      </c>
      <c r="C29" s="15" t="s">
        <v>53</v>
      </c>
      <c r="D29" s="47"/>
      <c r="E29" s="47"/>
      <c r="F29" s="47"/>
      <c r="G29" s="52"/>
      <c r="H29" s="951" t="s">
        <v>61</v>
      </c>
      <c r="I29" s="949" t="s">
        <v>45</v>
      </c>
    </row>
    <row r="30" spans="1:9" s="3" customFormat="1" x14ac:dyDescent="0.25">
      <c r="A30" s="940"/>
      <c r="B30" s="12" t="s">
        <v>50</v>
      </c>
      <c r="C30" s="12"/>
      <c r="D30" s="24"/>
      <c r="E30" s="24"/>
      <c r="F30" s="24"/>
      <c r="G30" s="24"/>
      <c r="H30" s="935"/>
      <c r="I30" s="950"/>
    </row>
    <row r="31" spans="1:9" s="3" customFormat="1" x14ac:dyDescent="0.25">
      <c r="A31" s="940"/>
      <c r="B31" s="12" t="s">
        <v>51</v>
      </c>
      <c r="C31" s="12" t="s">
        <v>51</v>
      </c>
      <c r="D31" s="24"/>
      <c r="E31" s="24"/>
      <c r="F31" s="24"/>
      <c r="G31" s="24"/>
      <c r="H31" s="935"/>
      <c r="I31" s="950"/>
    </row>
    <row r="32" spans="1:9" ht="28.5" customHeight="1" thickBot="1" x14ac:dyDescent="0.3">
      <c r="A32" s="941"/>
      <c r="B32" s="55" t="s">
        <v>57</v>
      </c>
      <c r="C32" s="55" t="s">
        <v>57</v>
      </c>
      <c r="D32" s="25"/>
      <c r="E32" s="25"/>
      <c r="F32" s="25"/>
      <c r="G32" s="53"/>
      <c r="H32" s="936"/>
      <c r="I32" s="950"/>
    </row>
    <row r="33" spans="1:9" s="3" customFormat="1" x14ac:dyDescent="0.25">
      <c r="A33" s="939" t="s">
        <v>46</v>
      </c>
      <c r="B33" s="15" t="s">
        <v>3</v>
      </c>
      <c r="C33" s="15" t="s">
        <v>4</v>
      </c>
      <c r="D33" s="15" t="s">
        <v>5</v>
      </c>
      <c r="E33" s="15" t="s">
        <v>6</v>
      </c>
      <c r="F33" s="15" t="s">
        <v>7</v>
      </c>
      <c r="G33" s="30" t="s">
        <v>8</v>
      </c>
      <c r="H33" s="951" t="s">
        <v>61</v>
      </c>
      <c r="I33" s="950" t="s">
        <v>58</v>
      </c>
    </row>
    <row r="34" spans="1:9" s="3" customFormat="1" x14ac:dyDescent="0.25">
      <c r="A34" s="940"/>
      <c r="B34" s="12" t="s">
        <v>34</v>
      </c>
      <c r="C34" s="12" t="s">
        <v>34</v>
      </c>
      <c r="D34" s="12" t="s">
        <v>34</v>
      </c>
      <c r="E34" s="12" t="s">
        <v>34</v>
      </c>
      <c r="F34" s="12" t="s">
        <v>34</v>
      </c>
      <c r="G34" s="12" t="s">
        <v>34</v>
      </c>
      <c r="H34" s="935"/>
      <c r="I34" s="950"/>
    </row>
    <row r="35" spans="1:9" s="3" customFormat="1" x14ac:dyDescent="0.25">
      <c r="A35" s="940"/>
      <c r="B35" s="12" t="s">
        <v>38</v>
      </c>
      <c r="C35" s="12" t="s">
        <v>38</v>
      </c>
      <c r="D35" s="12" t="s">
        <v>38</v>
      </c>
      <c r="E35" s="12" t="s">
        <v>38</v>
      </c>
      <c r="F35" s="12" t="s">
        <v>38</v>
      </c>
      <c r="G35" s="12" t="s">
        <v>38</v>
      </c>
      <c r="H35" s="935"/>
      <c r="I35" s="950"/>
    </row>
    <row r="36" spans="1:9" ht="30" customHeight="1" thickBot="1" x14ac:dyDescent="0.3">
      <c r="A36" s="941"/>
      <c r="B36" s="55" t="s">
        <v>57</v>
      </c>
      <c r="C36" s="55" t="s">
        <v>57</v>
      </c>
      <c r="D36" s="55" t="s">
        <v>57</v>
      </c>
      <c r="E36" s="55" t="s">
        <v>57</v>
      </c>
      <c r="F36" s="55" t="s">
        <v>57</v>
      </c>
      <c r="G36" s="56" t="s">
        <v>57</v>
      </c>
      <c r="H36" s="936"/>
      <c r="I36" s="950"/>
    </row>
    <row r="37" spans="1:9" s="3" customFormat="1" ht="15" customHeight="1" x14ac:dyDescent="0.25">
      <c r="A37" s="939" t="s">
        <v>62</v>
      </c>
      <c r="B37" s="15" t="s">
        <v>35</v>
      </c>
      <c r="C37" s="15" t="s">
        <v>36</v>
      </c>
      <c r="D37" s="15" t="s">
        <v>37</v>
      </c>
      <c r="E37" s="15" t="s">
        <v>6</v>
      </c>
      <c r="F37" s="15" t="s">
        <v>7</v>
      </c>
      <c r="G37" s="30" t="s">
        <v>8</v>
      </c>
      <c r="H37" s="951" t="s">
        <v>61</v>
      </c>
      <c r="I37" s="950" t="s">
        <v>64</v>
      </c>
    </row>
    <row r="38" spans="1:9" s="3" customFormat="1" x14ac:dyDescent="0.25">
      <c r="A38" s="940"/>
      <c r="B38" s="12" t="s">
        <v>34</v>
      </c>
      <c r="C38" s="12" t="s">
        <v>34</v>
      </c>
      <c r="D38" s="12"/>
      <c r="E38" s="12"/>
      <c r="F38" s="12"/>
      <c r="G38" s="31"/>
      <c r="H38" s="935"/>
      <c r="I38" s="950"/>
    </row>
    <row r="39" spans="1:9" s="3" customFormat="1" x14ac:dyDescent="0.25">
      <c r="A39" s="940"/>
      <c r="B39" s="12" t="s">
        <v>38</v>
      </c>
      <c r="C39" s="12" t="s">
        <v>38</v>
      </c>
      <c r="D39" s="12" t="s">
        <v>38</v>
      </c>
      <c r="E39" s="12" t="s">
        <v>38</v>
      </c>
      <c r="F39" s="12" t="s">
        <v>38</v>
      </c>
      <c r="G39" s="12" t="s">
        <v>38</v>
      </c>
      <c r="H39" s="935"/>
      <c r="I39" s="950"/>
    </row>
    <row r="40" spans="1:9" ht="19.5" customHeight="1" thickBot="1" x14ac:dyDescent="0.3">
      <c r="A40" s="941"/>
      <c r="B40" s="55" t="s">
        <v>57</v>
      </c>
      <c r="C40" s="55" t="s">
        <v>57</v>
      </c>
      <c r="D40" s="55" t="s">
        <v>57</v>
      </c>
      <c r="E40" s="55" t="s">
        <v>57</v>
      </c>
      <c r="F40" s="55" t="s">
        <v>57</v>
      </c>
      <c r="G40" s="56" t="s">
        <v>57</v>
      </c>
      <c r="H40" s="936"/>
      <c r="I40" s="950"/>
    </row>
    <row r="41" spans="1:9" s="3" customFormat="1" ht="15" customHeight="1" x14ac:dyDescent="0.25">
      <c r="A41" s="939" t="s">
        <v>63</v>
      </c>
      <c r="B41" s="15" t="s">
        <v>39</v>
      </c>
      <c r="C41" s="15" t="s">
        <v>4</v>
      </c>
      <c r="D41" s="15" t="s">
        <v>5</v>
      </c>
      <c r="E41" s="15" t="s">
        <v>6</v>
      </c>
      <c r="F41" s="15" t="s">
        <v>7</v>
      </c>
      <c r="G41" s="30" t="s">
        <v>8</v>
      </c>
      <c r="H41" s="951" t="s">
        <v>61</v>
      </c>
      <c r="I41" s="950" t="s">
        <v>64</v>
      </c>
    </row>
    <row r="42" spans="1:9" s="3" customFormat="1" x14ac:dyDescent="0.25">
      <c r="A42" s="940"/>
      <c r="B42" s="12" t="s">
        <v>34</v>
      </c>
      <c r="C42" s="12"/>
      <c r="D42" s="12"/>
      <c r="E42" s="12"/>
      <c r="F42" s="12"/>
      <c r="G42" s="31"/>
      <c r="H42" s="935"/>
      <c r="I42" s="950"/>
    </row>
    <row r="43" spans="1:9" s="3" customFormat="1" x14ac:dyDescent="0.25">
      <c r="A43" s="940"/>
      <c r="B43" s="12" t="s">
        <v>40</v>
      </c>
      <c r="C43" s="12" t="s">
        <v>26</v>
      </c>
      <c r="D43" s="12" t="s">
        <v>26</v>
      </c>
      <c r="E43" s="12" t="s">
        <v>26</v>
      </c>
      <c r="F43" s="12" t="s">
        <v>26</v>
      </c>
      <c r="G43" s="31" t="s">
        <v>26</v>
      </c>
      <c r="H43" s="935"/>
      <c r="I43" s="950"/>
    </row>
    <row r="44" spans="1:9" ht="21.75" customHeight="1" thickBot="1" x14ac:dyDescent="0.3">
      <c r="A44" s="941"/>
      <c r="B44" s="55" t="s">
        <v>57</v>
      </c>
      <c r="C44" s="55" t="s">
        <v>57</v>
      </c>
      <c r="D44" s="55" t="s">
        <v>57</v>
      </c>
      <c r="E44" s="55" t="s">
        <v>57</v>
      </c>
      <c r="F44" s="55" t="s">
        <v>57</v>
      </c>
      <c r="G44" s="56" t="s">
        <v>57</v>
      </c>
      <c r="H44" s="936"/>
      <c r="I44" s="950"/>
    </row>
    <row r="45" spans="1:9" s="3" customFormat="1" ht="15" customHeight="1" x14ac:dyDescent="0.25">
      <c r="A45" s="939" t="s">
        <v>54</v>
      </c>
      <c r="B45" s="942" t="s">
        <v>56</v>
      </c>
      <c r="C45" s="943"/>
      <c r="D45" s="47"/>
      <c r="E45" s="47"/>
      <c r="F45" s="47"/>
      <c r="G45" s="52"/>
      <c r="H45" s="951" t="s">
        <v>61</v>
      </c>
      <c r="I45" s="950" t="s">
        <v>65</v>
      </c>
    </row>
    <row r="46" spans="1:9" s="3" customFormat="1" x14ac:dyDescent="0.25">
      <c r="A46" s="940"/>
      <c r="B46" s="944" t="s">
        <v>34</v>
      </c>
      <c r="C46" s="945"/>
      <c r="D46" s="24"/>
      <c r="E46" s="24"/>
      <c r="F46" s="24"/>
      <c r="G46" s="36"/>
      <c r="H46" s="935"/>
      <c r="I46" s="950"/>
    </row>
    <row r="47" spans="1:9" s="3" customFormat="1" ht="24.75" customHeight="1" x14ac:dyDescent="0.25">
      <c r="A47" s="940"/>
      <c r="B47" s="31" t="s">
        <v>55</v>
      </c>
      <c r="C47" s="54" t="s">
        <v>57</v>
      </c>
      <c r="D47" s="24"/>
      <c r="E47" s="24"/>
      <c r="F47" s="24"/>
      <c r="G47" s="36"/>
      <c r="H47" s="935"/>
      <c r="I47" s="950"/>
    </row>
    <row r="48" spans="1:9" ht="26.25" customHeight="1" x14ac:dyDescent="0.25">
      <c r="A48" s="941"/>
      <c r="B48" s="69" t="s">
        <v>40</v>
      </c>
      <c r="C48" s="63" t="s">
        <v>57</v>
      </c>
      <c r="D48" s="25"/>
      <c r="E48" s="25"/>
      <c r="F48" s="25"/>
      <c r="G48" s="53"/>
      <c r="H48" s="936"/>
      <c r="I48" s="950"/>
    </row>
    <row r="49" spans="1:9" ht="15.75" thickBot="1" x14ac:dyDescent="0.3">
      <c r="A49" s="8"/>
      <c r="B49" s="9"/>
      <c r="C49" s="9"/>
      <c r="D49" s="9"/>
      <c r="E49" s="9"/>
      <c r="F49" s="9"/>
      <c r="G49" s="9"/>
      <c r="H49" s="9"/>
      <c r="I49" s="10"/>
    </row>
  </sheetData>
  <customSheetViews>
    <customSheetView guid="{FE96AB7C-BC58-429D-A9AB-B72BF9B9D772}" scale="80" state="hidden">
      <selection activeCell="C3" sqref="C3"/>
      <pageMargins left="0.7" right="0.7" top="0.78740157499999996" bottom="0.78740157499999996" header="0.3" footer="0.3"/>
      <pageSetup paperSize="9" orientation="portrait" r:id="rId1"/>
    </customSheetView>
    <customSheetView guid="{A5123CC1-91DF-4362-91F0-4E2B4DA6E926}" scale="80" state="hidden">
      <selection activeCell="C3" sqref="C3"/>
      <pageMargins left="0.7" right="0.7" top="0.78740157499999996" bottom="0.78740157499999996" header="0.3" footer="0.3"/>
      <pageSetup paperSize="9" orientation="portrait" r:id="rId2"/>
    </customSheetView>
    <customSheetView guid="{A90EB146-934F-4380-B9A8-238252923F3E}" scale="80" state="hidden">
      <selection activeCell="C3" sqref="C3"/>
      <pageMargins left="0.7" right="0.7" top="0.78740157499999996" bottom="0.78740157499999996" header="0.3" footer="0.3"/>
      <pageSetup paperSize="9" orientation="portrait" r:id="rId3"/>
    </customSheetView>
    <customSheetView guid="{F33CC29D-51CA-434B-A83C-039D366B8F3C}" scale="80" state="hidden">
      <selection activeCell="C3" sqref="C3"/>
      <pageMargins left="0.7" right="0.7" top="0.78740157499999996" bottom="0.78740157499999996" header="0.3" footer="0.3"/>
      <pageSetup paperSize="9" orientation="portrait" r:id="rId4"/>
    </customSheetView>
  </customSheetViews>
  <mergeCells count="31">
    <mergeCell ref="I33:I36"/>
    <mergeCell ref="I37:I40"/>
    <mergeCell ref="I41:I44"/>
    <mergeCell ref="I45:I48"/>
    <mergeCell ref="H29:H32"/>
    <mergeCell ref="H33:H36"/>
    <mergeCell ref="H37:H40"/>
    <mergeCell ref="H41:H44"/>
    <mergeCell ref="H45:H48"/>
    <mergeCell ref="I6:I8"/>
    <mergeCell ref="A29:A32"/>
    <mergeCell ref="I29:I32"/>
    <mergeCell ref="A6:A8"/>
    <mergeCell ref="I9:I11"/>
    <mergeCell ref="F6:G6"/>
    <mergeCell ref="F8:G8"/>
    <mergeCell ref="A22:A24"/>
    <mergeCell ref="A16:A17"/>
    <mergeCell ref="B28:G28"/>
    <mergeCell ref="H16:H21"/>
    <mergeCell ref="A9:A11"/>
    <mergeCell ref="H9:H11"/>
    <mergeCell ref="B5:G5"/>
    <mergeCell ref="A12:A14"/>
    <mergeCell ref="F15:G15"/>
    <mergeCell ref="A45:A48"/>
    <mergeCell ref="B45:C45"/>
    <mergeCell ref="B46:C46"/>
    <mergeCell ref="A33:A36"/>
    <mergeCell ref="A37:A40"/>
    <mergeCell ref="A41:A44"/>
  </mergeCells>
  <pageMargins left="0.7" right="0.7" top="0.78740157499999996" bottom="0.78740157499999996"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F24" sqref="F24"/>
    </sheetView>
  </sheetViews>
  <sheetFormatPr defaultRowHeight="15" x14ac:dyDescent="0.25"/>
  <cols>
    <col min="1" max="1" width="41.5703125" customWidth="1"/>
    <col min="2" max="2" width="27.7109375" customWidth="1"/>
    <col min="3" max="3" width="60.28515625" customWidth="1"/>
    <col min="4" max="4" width="41.85546875" customWidth="1"/>
  </cols>
  <sheetData>
    <row r="1" spans="1:4" x14ac:dyDescent="0.25">
      <c r="A1" s="1075" t="s">
        <v>347</v>
      </c>
      <c r="B1" s="1075"/>
      <c r="C1" s="1075"/>
      <c r="D1" s="98"/>
    </row>
    <row r="2" spans="1:4" x14ac:dyDescent="0.25">
      <c r="A2" s="98"/>
      <c r="B2" s="98"/>
      <c r="C2" s="98"/>
      <c r="D2" s="98"/>
    </row>
    <row r="3" spans="1:4" ht="30" x14ac:dyDescent="0.25">
      <c r="A3" s="698" t="s">
        <v>337</v>
      </c>
      <c r="B3" s="699" t="s">
        <v>340</v>
      </c>
      <c r="C3" s="699" t="s">
        <v>339</v>
      </c>
      <c r="D3" s="699" t="s">
        <v>342</v>
      </c>
    </row>
    <row r="4" spans="1:4" x14ac:dyDescent="0.25">
      <c r="A4" s="695" t="s">
        <v>143</v>
      </c>
      <c r="B4" s="696"/>
      <c r="C4" s="697" t="s">
        <v>309</v>
      </c>
      <c r="D4" s="604"/>
    </row>
    <row r="5" spans="1:4" x14ac:dyDescent="0.25">
      <c r="A5" s="632" t="s">
        <v>149</v>
      </c>
      <c r="B5" s="692"/>
      <c r="C5" s="691" t="s">
        <v>309</v>
      </c>
      <c r="D5" s="625"/>
    </row>
    <row r="6" spans="1:4" ht="30" x14ac:dyDescent="0.25">
      <c r="A6" s="632" t="s">
        <v>332</v>
      </c>
      <c r="B6" s="692"/>
      <c r="C6" s="691" t="s">
        <v>309</v>
      </c>
      <c r="D6" s="625"/>
    </row>
    <row r="7" spans="1:4" ht="30" x14ac:dyDescent="0.25">
      <c r="A7" s="632" t="s">
        <v>333</v>
      </c>
      <c r="B7" s="692"/>
      <c r="C7" s="691" t="s">
        <v>309</v>
      </c>
      <c r="D7" s="625"/>
    </row>
    <row r="8" spans="1:4" ht="30" x14ac:dyDescent="0.25">
      <c r="A8" s="632" t="s">
        <v>334</v>
      </c>
      <c r="B8" s="692"/>
      <c r="C8" s="691" t="s">
        <v>309</v>
      </c>
      <c r="D8" s="625"/>
    </row>
    <row r="9" spans="1:4" x14ac:dyDescent="0.25">
      <c r="A9" s="632" t="s">
        <v>335</v>
      </c>
      <c r="B9" s="692"/>
      <c r="C9" s="691" t="s">
        <v>309</v>
      </c>
      <c r="D9" s="625"/>
    </row>
    <row r="10" spans="1:4" x14ac:dyDescent="0.25">
      <c r="A10" s="632" t="s">
        <v>160</v>
      </c>
      <c r="B10" s="692"/>
      <c r="C10" s="691" t="s">
        <v>309</v>
      </c>
      <c r="D10" s="625"/>
    </row>
    <row r="11" spans="1:4" x14ac:dyDescent="0.25">
      <c r="A11" s="632" t="s">
        <v>151</v>
      </c>
      <c r="B11" s="692"/>
      <c r="C11" s="691" t="s">
        <v>309</v>
      </c>
      <c r="D11" s="625"/>
    </row>
    <row r="12" spans="1:4" x14ac:dyDescent="0.25">
      <c r="A12" s="632" t="s">
        <v>162</v>
      </c>
      <c r="B12" s="692"/>
      <c r="C12" s="691" t="s">
        <v>309</v>
      </c>
      <c r="D12" s="625"/>
    </row>
    <row r="13" spans="1:4" ht="30" x14ac:dyDescent="0.25">
      <c r="A13" s="632" t="s">
        <v>164</v>
      </c>
      <c r="B13" s="692"/>
      <c r="C13" s="691" t="s">
        <v>309</v>
      </c>
      <c r="D13" s="625"/>
    </row>
    <row r="14" spans="1:4" ht="30" x14ac:dyDescent="0.25">
      <c r="A14" s="700" t="s">
        <v>140</v>
      </c>
      <c r="B14" s="701"/>
      <c r="C14" s="702" t="s">
        <v>309</v>
      </c>
      <c r="D14" s="610"/>
    </row>
    <row r="15" spans="1:4" ht="30" x14ac:dyDescent="0.25">
      <c r="A15" s="539" t="s">
        <v>139</v>
      </c>
      <c r="B15" s="703"/>
      <c r="C15" s="704" t="s">
        <v>309</v>
      </c>
      <c r="D15" s="705"/>
    </row>
    <row r="16" spans="1:4" x14ac:dyDescent="0.25">
      <c r="A16" s="1073" t="s">
        <v>343</v>
      </c>
      <c r="B16" s="1074"/>
      <c r="C16" s="706" t="s">
        <v>345</v>
      </c>
      <c r="D16" s="649"/>
    </row>
    <row r="17" spans="1:4" x14ac:dyDescent="0.25">
      <c r="A17" s="693"/>
      <c r="B17" s="693"/>
      <c r="C17" s="694"/>
      <c r="D17" s="694"/>
    </row>
    <row r="18" spans="1:4" ht="30" x14ac:dyDescent="0.25">
      <c r="A18" s="698" t="s">
        <v>338</v>
      </c>
      <c r="B18" s="699" t="s">
        <v>340</v>
      </c>
      <c r="C18" s="699" t="s">
        <v>341</v>
      </c>
      <c r="D18" s="699" t="s">
        <v>342</v>
      </c>
    </row>
    <row r="19" spans="1:4" x14ac:dyDescent="0.25">
      <c r="A19" s="632" t="s">
        <v>153</v>
      </c>
      <c r="B19" s="692"/>
      <c r="C19" s="691" t="s">
        <v>309</v>
      </c>
      <c r="D19" s="625"/>
    </row>
    <row r="20" spans="1:4" x14ac:dyDescent="0.25">
      <c r="A20" s="323" t="s">
        <v>154</v>
      </c>
      <c r="B20" s="692"/>
      <c r="C20" s="691" t="s">
        <v>309</v>
      </c>
      <c r="D20" s="610"/>
    </row>
    <row r="21" spans="1:4" x14ac:dyDescent="0.25">
      <c r="A21" s="629" t="s">
        <v>336</v>
      </c>
      <c r="B21" s="692"/>
      <c r="C21" s="691" t="s">
        <v>309</v>
      </c>
      <c r="D21" s="645"/>
    </row>
    <row r="22" spans="1:4" x14ac:dyDescent="0.25">
      <c r="A22" s="1073" t="s">
        <v>344</v>
      </c>
      <c r="B22" s="1074"/>
      <c r="C22" s="706" t="s">
        <v>346</v>
      </c>
      <c r="D22" s="649"/>
    </row>
  </sheetData>
  <customSheetViews>
    <customSheetView guid="{FE96AB7C-BC58-429D-A9AB-B72BF9B9D772}" state="hidden">
      <selection activeCell="F24" sqref="F24"/>
      <pageMargins left="0.7" right="0.7" top="0.78740157499999996" bottom="0.78740157499999996" header="0.3" footer="0.3"/>
    </customSheetView>
    <customSheetView guid="{A5123CC1-91DF-4362-91F0-4E2B4DA6E926}" state="hidden">
      <selection activeCell="F24" sqref="F24"/>
      <pageMargins left="0.7" right="0.7" top="0.78740157499999996" bottom="0.78740157499999996" header="0.3" footer="0.3"/>
    </customSheetView>
    <customSheetView guid="{A90EB146-934F-4380-B9A8-238252923F3E}" state="hidden">
      <selection activeCell="F24" sqref="F24"/>
      <pageMargins left="0.7" right="0.7" top="0.78740157499999996" bottom="0.78740157499999996" header="0.3" footer="0.3"/>
    </customSheetView>
    <customSheetView guid="{F33CC29D-51CA-434B-A83C-039D366B8F3C}" state="hidden">
      <selection activeCell="F24" sqref="F24"/>
      <pageMargins left="0.7" right="0.7" top="0.78740157499999996" bottom="0.78740157499999996" header="0.3" footer="0.3"/>
    </customSheetView>
  </customSheetViews>
  <mergeCells count="3">
    <mergeCell ref="A22:B22"/>
    <mergeCell ref="A1:C1"/>
    <mergeCell ref="A16:B1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FE96AB7C-BC58-429D-A9AB-B72BF9B9D772}" state="hidden">
      <pageMargins left="0.7" right="0.7" top="0.78740157499999996" bottom="0.78740157499999996" header="0.3" footer="0.3"/>
    </customSheetView>
    <customSheetView guid="{A5123CC1-91DF-4362-91F0-4E2B4DA6E926}" state="hidden">
      <pageMargins left="0.7" right="0.7" top="0.78740157499999996" bottom="0.78740157499999996" header="0.3" footer="0.3"/>
    </customSheetView>
    <customSheetView guid="{A90EB146-934F-4380-B9A8-238252923F3E}" state="hidden">
      <pageMargins left="0.7" right="0.7" top="0.78740157499999996" bottom="0.78740157499999996" header="0.3" footer="0.3"/>
    </customSheetView>
    <customSheetView guid="{F33CC29D-51CA-434B-A83C-039D366B8F3C}" state="hidden">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7"/>
  <sheetViews>
    <sheetView topLeftCell="D1" workbookViewId="0">
      <selection activeCell="AD7" sqref="D7:AD7"/>
    </sheetView>
  </sheetViews>
  <sheetFormatPr defaultRowHeight="15" x14ac:dyDescent="0.25"/>
  <cols>
    <col min="1" max="1" width="13.28515625" bestFit="1" customWidth="1"/>
    <col min="2" max="2" width="12.5703125" bestFit="1" customWidth="1"/>
    <col min="25" max="29" width="10.140625" bestFit="1" customWidth="1"/>
  </cols>
  <sheetData>
    <row r="3" spans="1:30" x14ac:dyDescent="0.25">
      <c r="A3" s="905">
        <v>43922</v>
      </c>
    </row>
    <row r="4" spans="1:30" x14ac:dyDescent="0.25">
      <c r="A4" s="905">
        <v>43132</v>
      </c>
      <c r="B4" s="906">
        <f>+A3-A4</f>
        <v>790</v>
      </c>
      <c r="C4">
        <f>+B4/30</f>
        <v>26.333333333333332</v>
      </c>
    </row>
    <row r="7" spans="1:30" x14ac:dyDescent="0.25">
      <c r="D7" s="907">
        <v>43132</v>
      </c>
      <c r="E7" s="907">
        <f>+D7+28</f>
        <v>43160</v>
      </c>
      <c r="F7" s="907">
        <f t="shared" ref="F7:Q7" si="0">+E7+31</f>
        <v>43191</v>
      </c>
      <c r="G7" s="907">
        <f t="shared" si="0"/>
        <v>43222</v>
      </c>
      <c r="H7" s="907">
        <f t="shared" si="0"/>
        <v>43253</v>
      </c>
      <c r="I7" s="907">
        <f t="shared" si="0"/>
        <v>43284</v>
      </c>
      <c r="J7" s="907">
        <f t="shared" si="0"/>
        <v>43315</v>
      </c>
      <c r="K7" s="907">
        <f t="shared" si="0"/>
        <v>43346</v>
      </c>
      <c r="L7" s="907">
        <f t="shared" si="0"/>
        <v>43377</v>
      </c>
      <c r="M7" s="907">
        <f t="shared" si="0"/>
        <v>43408</v>
      </c>
      <c r="N7" s="907">
        <f t="shared" si="0"/>
        <v>43439</v>
      </c>
      <c r="O7" s="907">
        <f t="shared" si="0"/>
        <v>43470</v>
      </c>
      <c r="P7" s="907">
        <f t="shared" si="0"/>
        <v>43501</v>
      </c>
      <c r="Q7" s="907">
        <f t="shared" si="0"/>
        <v>43532</v>
      </c>
      <c r="R7" s="907">
        <f>+Q7+24</f>
        <v>43556</v>
      </c>
      <c r="S7" s="907">
        <f>+R7+30</f>
        <v>43586</v>
      </c>
      <c r="T7" s="907">
        <f>+S7+31</f>
        <v>43617</v>
      </c>
      <c r="U7" s="907">
        <f>+T7+30</f>
        <v>43647</v>
      </c>
      <c r="V7" s="907">
        <f>+U7+31</f>
        <v>43678</v>
      </c>
      <c r="W7" s="907">
        <f>+V7+31</f>
        <v>43709</v>
      </c>
      <c r="X7" s="907">
        <f>+W7+30</f>
        <v>43739</v>
      </c>
      <c r="Y7" s="907">
        <f>+X7+31</f>
        <v>43770</v>
      </c>
      <c r="Z7" s="907">
        <f>+Y7+30</f>
        <v>43800</v>
      </c>
      <c r="AA7" s="907">
        <f>+Z7+31</f>
        <v>43831</v>
      </c>
      <c r="AB7" s="907">
        <f>+AA7+31</f>
        <v>43862</v>
      </c>
      <c r="AC7" s="907">
        <f>+AB7+29</f>
        <v>43891</v>
      </c>
      <c r="AD7" s="907">
        <f>+AC7+31</f>
        <v>43922</v>
      </c>
    </row>
  </sheetData>
  <customSheetViews>
    <customSheetView guid="{FE96AB7C-BC58-429D-A9AB-B72BF9B9D772}" topLeftCell="D1">
      <selection activeCell="AD7" sqref="D7:AD7"/>
      <pageMargins left="0.7" right="0.7" top="0.78740157499999996" bottom="0.78740157499999996" header="0.3" footer="0.3"/>
      <pageSetup paperSize="9" orientation="portrait" r:id="rId1"/>
    </customSheetView>
    <customSheetView guid="{A5123CC1-91DF-4362-91F0-4E2B4DA6E926}" topLeftCell="D1">
      <selection activeCell="AD7" sqref="D7:AD7"/>
      <pageMargins left="0.7" right="0.7" top="0.78740157499999996" bottom="0.78740157499999996" header="0.3" footer="0.3"/>
      <pageSetup paperSize="9" orientation="portrait" r:id="rId2"/>
    </customSheetView>
    <customSheetView guid="{A90EB146-934F-4380-B9A8-238252923F3E}" topLeftCell="D1">
      <selection activeCell="AD7" sqref="D7:AD7"/>
      <pageMargins left="0.7" right="0.7" top="0.78740157499999996" bottom="0.78740157499999996" header="0.3" footer="0.3"/>
      <pageSetup paperSize="9" orientation="portrait" r:id="rId3"/>
    </customSheetView>
    <customSheetView guid="{F33CC29D-51CA-434B-A83C-039D366B8F3C}" topLeftCell="D1">
      <selection activeCell="AD7" sqref="D7:AD7"/>
      <pageMargins left="0.7" right="0.7" top="0.78740157499999996" bottom="0.78740157499999996" header="0.3" footer="0.3"/>
      <pageSetup paperSize="9" orientation="portrait" r:id="rId4"/>
    </customSheetView>
  </customSheetViews>
  <pageMargins left="0.7" right="0.7" top="0.78740157499999996" bottom="0.78740157499999996"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23"/>
  <sheetViews>
    <sheetView showGridLines="0" tabSelected="1" topLeftCell="C1" zoomScale="70" zoomScaleNormal="70" workbookViewId="0">
      <selection activeCell="M14" sqref="M14"/>
    </sheetView>
  </sheetViews>
  <sheetFormatPr defaultRowHeight="15" x14ac:dyDescent="0.25"/>
  <cols>
    <col min="1" max="1" width="41.5703125" style="98" customWidth="1"/>
    <col min="2" max="2" width="28.7109375" style="98" customWidth="1"/>
    <col min="3" max="3" width="70.5703125" style="98" customWidth="1"/>
    <col min="4" max="4" width="25.140625" style="98" customWidth="1"/>
    <col min="5" max="5" width="24.5703125" style="653" customWidth="1"/>
    <col min="6" max="11" width="23.7109375" style="612" customWidth="1"/>
    <col min="12" max="12" width="45.28515625" style="612" customWidth="1"/>
    <col min="13" max="13" width="25.140625" customWidth="1"/>
  </cols>
  <sheetData>
    <row r="1" spans="1:12" ht="28.5" customHeight="1" x14ac:dyDescent="0.25">
      <c r="A1" s="965" t="s">
        <v>498</v>
      </c>
      <c r="B1" s="965"/>
      <c r="C1" s="965"/>
      <c r="D1" s="965"/>
      <c r="E1" s="965"/>
      <c r="F1" s="965"/>
      <c r="G1" s="965"/>
      <c r="H1" s="965"/>
      <c r="I1" s="965"/>
      <c r="J1" s="965"/>
      <c r="K1" s="965"/>
      <c r="L1" s="965"/>
    </row>
    <row r="2" spans="1:12" ht="10.5" customHeight="1" thickBot="1" x14ac:dyDescent="0.3"/>
    <row r="3" spans="1:12" ht="26.25" customHeight="1" thickBot="1" x14ac:dyDescent="0.4">
      <c r="A3" s="820" t="s">
        <v>504</v>
      </c>
      <c r="B3" s="29"/>
      <c r="C3" s="899" t="s">
        <v>516</v>
      </c>
      <c r="D3" s="29"/>
      <c r="E3"/>
      <c r="F3" s="661" t="s">
        <v>228</v>
      </c>
      <c r="G3" s="661" t="s">
        <v>237</v>
      </c>
      <c r="H3" s="661" t="s">
        <v>238</v>
      </c>
      <c r="I3" s="661" t="s">
        <v>320</v>
      </c>
      <c r="J3" s="661" t="s">
        <v>321</v>
      </c>
      <c r="K3" s="661" t="s">
        <v>322</v>
      </c>
    </row>
    <row r="4" spans="1:12" ht="0.75" customHeight="1" thickBot="1" x14ac:dyDescent="0.3">
      <c r="E4" s="98"/>
    </row>
    <row r="5" spans="1:12" x14ac:dyDescent="0.25">
      <c r="A5" s="667" t="s">
        <v>214</v>
      </c>
      <c r="B5" s="647"/>
      <c r="C5" s="647"/>
      <c r="D5" s="648"/>
      <c r="E5" s="668"/>
      <c r="F5" s="669">
        <f>37+29</f>
        <v>66</v>
      </c>
      <c r="G5" s="669">
        <v>351</v>
      </c>
      <c r="H5" s="669">
        <v>78</v>
      </c>
      <c r="I5" s="669">
        <f>+'KALKULAČNÍ VZOREC '!AC8</f>
        <v>143</v>
      </c>
      <c r="J5" s="670">
        <v>251</v>
      </c>
      <c r="K5" s="670">
        <v>201</v>
      </c>
    </row>
    <row r="6" spans="1:12" x14ac:dyDescent="0.25">
      <c r="A6" s="599" t="s">
        <v>286</v>
      </c>
      <c r="B6" s="598"/>
      <c r="C6" s="598"/>
      <c r="D6" s="552"/>
      <c r="E6" s="655"/>
      <c r="F6" s="671">
        <f>1705+2492</f>
        <v>4197</v>
      </c>
      <c r="G6" s="671">
        <v>41257</v>
      </c>
      <c r="H6" s="671">
        <v>20813</v>
      </c>
      <c r="I6" s="671">
        <v>23954</v>
      </c>
      <c r="J6" s="672">
        <v>21278</v>
      </c>
      <c r="K6" s="672">
        <v>23370</v>
      </c>
    </row>
    <row r="7" spans="1:12" ht="16.5" thickBot="1" x14ac:dyDescent="0.3">
      <c r="A7" s="967" t="s">
        <v>358</v>
      </c>
      <c r="B7" s="968"/>
      <c r="C7" s="968"/>
      <c r="D7" s="673"/>
      <c r="E7" s="674"/>
      <c r="F7" s="931">
        <v>42186</v>
      </c>
      <c r="G7" s="931">
        <v>42217</v>
      </c>
      <c r="H7" s="675">
        <v>42278</v>
      </c>
      <c r="I7" s="675">
        <v>42461</v>
      </c>
      <c r="J7" s="676">
        <v>43009</v>
      </c>
      <c r="K7" s="676">
        <v>43132</v>
      </c>
      <c r="L7" s="613"/>
    </row>
    <row r="8" spans="1:12" ht="6.75" customHeight="1" thickBot="1" x14ac:dyDescent="0.3">
      <c r="A8" s="177"/>
      <c r="B8" s="177"/>
      <c r="C8" s="177"/>
      <c r="D8" s="177"/>
      <c r="E8" s="657"/>
      <c r="F8" s="617"/>
      <c r="G8" s="617"/>
      <c r="H8" s="617"/>
      <c r="I8" s="617"/>
      <c r="J8" s="617"/>
      <c r="K8" s="617"/>
      <c r="L8" s="617"/>
    </row>
    <row r="9" spans="1:12" ht="30.75" thickBot="1" x14ac:dyDescent="0.3">
      <c r="A9" s="969" t="s">
        <v>2</v>
      </c>
      <c r="B9" s="970"/>
      <c r="C9" s="224"/>
      <c r="D9" s="733" t="s">
        <v>308</v>
      </c>
      <c r="E9" s="759" t="s">
        <v>530</v>
      </c>
      <c r="F9" s="603" t="s">
        <v>276</v>
      </c>
      <c r="G9" s="650" t="s">
        <v>276</v>
      </c>
      <c r="H9" s="650" t="s">
        <v>276</v>
      </c>
      <c r="I9" s="650" t="s">
        <v>276</v>
      </c>
      <c r="J9" s="650" t="s">
        <v>276</v>
      </c>
      <c r="K9" s="650" t="s">
        <v>276</v>
      </c>
      <c r="L9" s="650" t="s">
        <v>368</v>
      </c>
    </row>
    <row r="10" spans="1:12" ht="18.75" customHeight="1" thickBot="1" x14ac:dyDescent="0.3">
      <c r="A10" s="608"/>
      <c r="B10" s="609"/>
      <c r="C10" s="175"/>
      <c r="D10" s="175"/>
      <c r="E10" s="759" t="s">
        <v>312</v>
      </c>
      <c r="F10" s="763" t="s">
        <v>313</v>
      </c>
      <c r="G10" s="660" t="s">
        <v>314</v>
      </c>
      <c r="H10" s="660" t="s">
        <v>315</v>
      </c>
      <c r="I10" s="660" t="s">
        <v>316</v>
      </c>
      <c r="J10" s="660" t="s">
        <v>317</v>
      </c>
      <c r="K10" s="660" t="s">
        <v>318</v>
      </c>
      <c r="L10" s="660" t="s">
        <v>319</v>
      </c>
    </row>
    <row r="11" spans="1:12" x14ac:dyDescent="0.25">
      <c r="A11" s="971" t="s">
        <v>409</v>
      </c>
      <c r="B11" s="972"/>
      <c r="C11" s="626" t="s">
        <v>385</v>
      </c>
      <c r="D11" s="627" t="s">
        <v>77</v>
      </c>
      <c r="E11" s="738"/>
      <c r="F11" s="779">
        <v>1</v>
      </c>
      <c r="G11" s="780">
        <v>0</v>
      </c>
      <c r="H11" s="780">
        <v>0</v>
      </c>
      <c r="I11" s="780">
        <v>0</v>
      </c>
      <c r="J11" s="780">
        <v>0</v>
      </c>
      <c r="K11" s="780">
        <v>0</v>
      </c>
      <c r="L11" s="860"/>
    </row>
    <row r="12" spans="1:12" x14ac:dyDescent="0.25">
      <c r="A12" s="973"/>
      <c r="B12" s="974"/>
      <c r="C12" s="622" t="s">
        <v>359</v>
      </c>
      <c r="D12" s="623" t="s">
        <v>77</v>
      </c>
      <c r="E12" s="760"/>
      <c r="F12" s="781">
        <v>1</v>
      </c>
      <c r="G12" s="782">
        <v>0</v>
      </c>
      <c r="H12" s="782">
        <v>0</v>
      </c>
      <c r="I12" s="782">
        <v>0</v>
      </c>
      <c r="J12" s="782">
        <v>0</v>
      </c>
      <c r="K12" s="782">
        <v>0</v>
      </c>
      <c r="L12" s="861"/>
    </row>
    <row r="13" spans="1:12" ht="15.75" thickBot="1" x14ac:dyDescent="0.3">
      <c r="A13" s="975"/>
      <c r="B13" s="976"/>
      <c r="C13" s="636" t="s">
        <v>180</v>
      </c>
      <c r="D13" s="846" t="s">
        <v>310</v>
      </c>
      <c r="E13" s="761"/>
      <c r="F13" s="783">
        <v>66</v>
      </c>
      <c r="G13" s="784">
        <f>+G5</f>
        <v>351</v>
      </c>
      <c r="H13" s="784">
        <f>+H5</f>
        <v>78</v>
      </c>
      <c r="I13" s="784">
        <f>+I5</f>
        <v>143</v>
      </c>
      <c r="J13" s="784">
        <f>+J5</f>
        <v>251</v>
      </c>
      <c r="K13" s="784">
        <f>+K5</f>
        <v>201</v>
      </c>
      <c r="L13" s="865"/>
    </row>
    <row r="14" spans="1:12" ht="15" customHeight="1" x14ac:dyDescent="0.25">
      <c r="A14" s="971" t="s">
        <v>408</v>
      </c>
      <c r="B14" s="972"/>
      <c r="C14" s="626" t="s">
        <v>187</v>
      </c>
      <c r="D14" s="627" t="s">
        <v>310</v>
      </c>
      <c r="E14" s="738"/>
      <c r="F14" s="779">
        <v>66</v>
      </c>
      <c r="G14" s="780">
        <f>100-F14</f>
        <v>34</v>
      </c>
      <c r="H14" s="780">
        <v>0</v>
      </c>
      <c r="I14" s="780">
        <v>0</v>
      </c>
      <c r="J14" s="780">
        <v>0</v>
      </c>
      <c r="K14" s="780">
        <v>0</v>
      </c>
      <c r="L14" s="860"/>
    </row>
    <row r="15" spans="1:12" x14ac:dyDescent="0.25">
      <c r="A15" s="973"/>
      <c r="B15" s="974"/>
      <c r="C15" s="622" t="s">
        <v>173</v>
      </c>
      <c r="D15" s="623" t="s">
        <v>310</v>
      </c>
      <c r="E15" s="760"/>
      <c r="F15" s="781">
        <v>0</v>
      </c>
      <c r="G15" s="782">
        <f>300-G14-F14</f>
        <v>200</v>
      </c>
      <c r="H15" s="782">
        <v>0</v>
      </c>
      <c r="I15" s="782">
        <v>0</v>
      </c>
      <c r="J15" s="782">
        <v>0</v>
      </c>
      <c r="K15" s="782">
        <v>0</v>
      </c>
      <c r="L15" s="861"/>
    </row>
    <row r="16" spans="1:12" x14ac:dyDescent="0.25">
      <c r="A16" s="973"/>
      <c r="B16" s="974"/>
      <c r="C16" s="622" t="s">
        <v>174</v>
      </c>
      <c r="D16" s="623" t="s">
        <v>310</v>
      </c>
      <c r="E16" s="760"/>
      <c r="F16" s="781">
        <v>0</v>
      </c>
      <c r="G16" s="782">
        <f>+G5-G15-G14</f>
        <v>117</v>
      </c>
      <c r="H16" s="782">
        <f>+H5</f>
        <v>78</v>
      </c>
      <c r="I16" s="782">
        <f>600-H5-G5-F5</f>
        <v>105</v>
      </c>
      <c r="J16" s="782">
        <v>0</v>
      </c>
      <c r="K16" s="782">
        <v>0</v>
      </c>
      <c r="L16" s="861"/>
    </row>
    <row r="17" spans="1:12" ht="15.75" thickBot="1" x14ac:dyDescent="0.3">
      <c r="A17" s="975"/>
      <c r="B17" s="976"/>
      <c r="C17" s="636" t="s">
        <v>175</v>
      </c>
      <c r="D17" s="637" t="s">
        <v>310</v>
      </c>
      <c r="E17" s="741"/>
      <c r="F17" s="785">
        <v>0</v>
      </c>
      <c r="G17" s="786">
        <v>0</v>
      </c>
      <c r="H17" s="786">
        <v>0</v>
      </c>
      <c r="I17" s="786">
        <f>+I5-I16</f>
        <v>38</v>
      </c>
      <c r="J17" s="786">
        <f>+J5-J16</f>
        <v>251</v>
      </c>
      <c r="K17" s="786">
        <f>+K5</f>
        <v>201</v>
      </c>
      <c r="L17" s="879"/>
    </row>
    <row r="18" spans="1:12" ht="15" customHeight="1" x14ac:dyDescent="0.25">
      <c r="A18" s="959" t="s">
        <v>407</v>
      </c>
      <c r="B18" s="799"/>
      <c r="C18" s="626" t="s">
        <v>392</v>
      </c>
      <c r="D18" s="717" t="s">
        <v>310</v>
      </c>
      <c r="E18" s="740"/>
      <c r="F18" s="787">
        <v>0</v>
      </c>
      <c r="G18" s="788">
        <v>0</v>
      </c>
      <c r="H18" s="788">
        <v>10</v>
      </c>
      <c r="I18" s="788">
        <v>10</v>
      </c>
      <c r="J18" s="788">
        <f>+J5+20</f>
        <v>271</v>
      </c>
      <c r="K18" s="788">
        <f>+K5+20</f>
        <v>221</v>
      </c>
      <c r="L18" s="866"/>
    </row>
    <row r="19" spans="1:12" ht="15" customHeight="1" x14ac:dyDescent="0.25">
      <c r="A19" s="960"/>
      <c r="B19" s="909"/>
      <c r="C19" s="914" t="s">
        <v>602</v>
      </c>
      <c r="D19" s="915" t="s">
        <v>310</v>
      </c>
      <c r="E19" s="916"/>
      <c r="F19" s="921">
        <v>0</v>
      </c>
      <c r="G19" s="922">
        <v>0</v>
      </c>
      <c r="H19" s="922">
        <v>0</v>
      </c>
      <c r="I19" s="922">
        <v>0</v>
      </c>
      <c r="J19" s="922">
        <v>271</v>
      </c>
      <c r="K19" s="922">
        <v>221</v>
      </c>
      <c r="L19" s="917"/>
    </row>
    <row r="20" spans="1:12" ht="15.75" thickBot="1" x14ac:dyDescent="0.3">
      <c r="A20" s="961"/>
      <c r="B20" s="801"/>
      <c r="C20" s="689" t="s">
        <v>393</v>
      </c>
      <c r="D20" s="910" t="s">
        <v>310</v>
      </c>
      <c r="E20" s="762"/>
      <c r="F20" s="789">
        <v>0</v>
      </c>
      <c r="G20" s="790">
        <v>0</v>
      </c>
      <c r="H20" s="790">
        <v>10</v>
      </c>
      <c r="I20" s="790">
        <v>10</v>
      </c>
      <c r="J20" s="790">
        <v>20</v>
      </c>
      <c r="K20" s="790">
        <v>20</v>
      </c>
      <c r="L20" s="863"/>
    </row>
    <row r="21" spans="1:12" ht="21" customHeight="1" x14ac:dyDescent="0.25">
      <c r="A21" s="971" t="s">
        <v>535</v>
      </c>
      <c r="B21" s="972"/>
      <c r="C21" s="626" t="s">
        <v>575</v>
      </c>
      <c r="D21" s="627" t="s">
        <v>310</v>
      </c>
      <c r="E21" s="738"/>
      <c r="F21" s="791" t="s">
        <v>531</v>
      </c>
      <c r="G21" s="792">
        <v>0</v>
      </c>
      <c r="H21" s="792">
        <v>10</v>
      </c>
      <c r="I21" s="792">
        <v>10</v>
      </c>
      <c r="J21" s="792">
        <v>0</v>
      </c>
      <c r="K21" s="792">
        <v>0</v>
      </c>
      <c r="L21" s="880"/>
    </row>
    <row r="22" spans="1:12" ht="21" customHeight="1" x14ac:dyDescent="0.25">
      <c r="A22" s="973"/>
      <c r="B22" s="974"/>
      <c r="C22" s="622" t="s">
        <v>574</v>
      </c>
      <c r="D22" s="623" t="s">
        <v>310</v>
      </c>
      <c r="E22" s="760"/>
      <c r="F22" s="793" t="s">
        <v>531</v>
      </c>
      <c r="G22" s="794">
        <v>0</v>
      </c>
      <c r="H22" s="794">
        <v>0</v>
      </c>
      <c r="I22" s="794">
        <v>0</v>
      </c>
      <c r="J22" s="794">
        <v>20</v>
      </c>
      <c r="K22" s="794">
        <v>20</v>
      </c>
      <c r="L22" s="881"/>
    </row>
    <row r="23" spans="1:12" ht="21" customHeight="1" thickBot="1" x14ac:dyDescent="0.3">
      <c r="A23" s="975"/>
      <c r="B23" s="976"/>
      <c r="C23" s="636" t="s">
        <v>576</v>
      </c>
      <c r="D23" s="846" t="s">
        <v>310</v>
      </c>
      <c r="E23" s="741"/>
      <c r="F23" s="795" t="s">
        <v>531</v>
      </c>
      <c r="G23" s="796">
        <f>+G5</f>
        <v>351</v>
      </c>
      <c r="H23" s="796">
        <f>+H5</f>
        <v>78</v>
      </c>
      <c r="I23" s="796">
        <f>+I5</f>
        <v>143</v>
      </c>
      <c r="J23" s="890">
        <f>+J5</f>
        <v>251</v>
      </c>
      <c r="K23" s="890">
        <f>+K5</f>
        <v>201</v>
      </c>
      <c r="L23" s="882"/>
    </row>
    <row r="24" spans="1:12" ht="15" customHeight="1" x14ac:dyDescent="0.25">
      <c r="A24" s="971" t="s">
        <v>553</v>
      </c>
      <c r="B24" s="972"/>
      <c r="C24" s="690" t="s">
        <v>410</v>
      </c>
      <c r="D24" s="849" t="s">
        <v>77</v>
      </c>
      <c r="E24" s="740"/>
      <c r="F24" s="779">
        <v>317</v>
      </c>
      <c r="G24" s="788">
        <v>3426</v>
      </c>
      <c r="H24" s="788">
        <v>1728</v>
      </c>
      <c r="I24" s="788">
        <v>1989</v>
      </c>
      <c r="J24" s="788">
        <v>3545</v>
      </c>
      <c r="K24" s="788">
        <v>3893</v>
      </c>
      <c r="L24" s="866"/>
    </row>
    <row r="25" spans="1:12" x14ac:dyDescent="0.25">
      <c r="A25" s="973"/>
      <c r="B25" s="974"/>
      <c r="C25" s="632" t="s">
        <v>411</v>
      </c>
      <c r="D25" s="633" t="s">
        <v>77</v>
      </c>
      <c r="E25" s="760"/>
      <c r="F25" s="781">
        <v>59</v>
      </c>
      <c r="G25" s="782">
        <v>638</v>
      </c>
      <c r="H25" s="782">
        <v>322</v>
      </c>
      <c r="I25" s="782">
        <v>370</v>
      </c>
      <c r="J25" s="782">
        <v>394</v>
      </c>
      <c r="K25" s="782">
        <v>433</v>
      </c>
      <c r="L25" s="861"/>
    </row>
    <row r="26" spans="1:12" x14ac:dyDescent="0.25">
      <c r="A26" s="973"/>
      <c r="B26" s="974"/>
      <c r="C26" s="632" t="s">
        <v>412</v>
      </c>
      <c r="D26" s="633" t="s">
        <v>77</v>
      </c>
      <c r="E26" s="760"/>
      <c r="F26" s="781">
        <v>86</v>
      </c>
      <c r="G26" s="782">
        <v>929</v>
      </c>
      <c r="H26" s="782">
        <v>469</v>
      </c>
      <c r="I26" s="782">
        <v>540</v>
      </c>
      <c r="J26" s="782">
        <v>0</v>
      </c>
      <c r="K26" s="782">
        <v>0</v>
      </c>
      <c r="L26" s="861"/>
    </row>
    <row r="27" spans="1:12" x14ac:dyDescent="0.25">
      <c r="A27" s="973"/>
      <c r="B27" s="974"/>
      <c r="C27" s="923" t="s">
        <v>611</v>
      </c>
      <c r="D27" s="924" t="s">
        <v>77</v>
      </c>
      <c r="E27" s="925"/>
      <c r="F27" s="926">
        <f>+F24</f>
        <v>317</v>
      </c>
      <c r="G27" s="926">
        <f t="shared" ref="G27:I27" si="0">+G24</f>
        <v>3426</v>
      </c>
      <c r="H27" s="926">
        <f t="shared" si="0"/>
        <v>1728</v>
      </c>
      <c r="I27" s="926">
        <f t="shared" si="0"/>
        <v>1989</v>
      </c>
      <c r="J27" s="927">
        <f>+J24*0.2</f>
        <v>709</v>
      </c>
      <c r="K27" s="927">
        <f>+K24*0.2</f>
        <v>778.6</v>
      </c>
      <c r="L27" s="861"/>
    </row>
    <row r="28" spans="1:12" x14ac:dyDescent="0.25">
      <c r="A28" s="973"/>
      <c r="B28" s="974"/>
      <c r="C28" s="632" t="s">
        <v>413</v>
      </c>
      <c r="D28" s="633" t="s">
        <v>77</v>
      </c>
      <c r="E28" s="760"/>
      <c r="F28" s="781">
        <v>261</v>
      </c>
      <c r="G28" s="782">
        <v>2821</v>
      </c>
      <c r="H28" s="782">
        <v>1423</v>
      </c>
      <c r="I28" s="782">
        <v>1638</v>
      </c>
      <c r="J28" s="782">
        <v>0</v>
      </c>
      <c r="K28" s="782">
        <v>0</v>
      </c>
      <c r="L28" s="861"/>
    </row>
    <row r="29" spans="1:12" x14ac:dyDescent="0.25">
      <c r="A29" s="973"/>
      <c r="B29" s="974"/>
      <c r="C29" s="632" t="s">
        <v>414</v>
      </c>
      <c r="D29" s="633" t="s">
        <v>77</v>
      </c>
      <c r="E29" s="760"/>
      <c r="F29" s="781">
        <v>10</v>
      </c>
      <c r="G29" s="782">
        <v>197</v>
      </c>
      <c r="H29" s="782">
        <v>99</v>
      </c>
      <c r="I29" s="782">
        <v>114</v>
      </c>
      <c r="J29" s="782">
        <v>0</v>
      </c>
      <c r="K29" s="782">
        <v>0</v>
      </c>
      <c r="L29" s="861"/>
    </row>
    <row r="30" spans="1:12" x14ac:dyDescent="0.25">
      <c r="A30" s="973"/>
      <c r="B30" s="974"/>
      <c r="C30" s="632" t="s">
        <v>415</v>
      </c>
      <c r="D30" s="633" t="s">
        <v>77</v>
      </c>
      <c r="E30" s="760"/>
      <c r="F30" s="781">
        <v>68</v>
      </c>
      <c r="G30" s="782">
        <v>735</v>
      </c>
      <c r="H30" s="782">
        <v>371</v>
      </c>
      <c r="I30" s="782">
        <v>427</v>
      </c>
      <c r="J30" s="782">
        <v>0</v>
      </c>
      <c r="K30" s="782">
        <v>0</v>
      </c>
      <c r="L30" s="861"/>
    </row>
    <row r="31" spans="1:12" x14ac:dyDescent="0.25">
      <c r="A31" s="973"/>
      <c r="B31" s="974"/>
      <c r="C31" s="632" t="s">
        <v>416</v>
      </c>
      <c r="D31" s="633" t="s">
        <v>77</v>
      </c>
      <c r="E31" s="760"/>
      <c r="F31" s="781">
        <v>26</v>
      </c>
      <c r="G31" s="782">
        <v>281</v>
      </c>
      <c r="H31" s="782">
        <v>142</v>
      </c>
      <c r="I31" s="782">
        <v>163</v>
      </c>
      <c r="J31" s="782">
        <v>0</v>
      </c>
      <c r="K31" s="782">
        <v>0</v>
      </c>
      <c r="L31" s="861"/>
    </row>
    <row r="32" spans="1:12" x14ac:dyDescent="0.25">
      <c r="A32" s="973"/>
      <c r="B32" s="974"/>
      <c r="C32" s="632" t="s">
        <v>606</v>
      </c>
      <c r="D32" s="633" t="s">
        <v>77</v>
      </c>
      <c r="E32" s="760"/>
      <c r="F32" s="781">
        <v>8</v>
      </c>
      <c r="G32" s="782">
        <v>86</v>
      </c>
      <c r="H32" s="782">
        <v>44</v>
      </c>
      <c r="I32" s="782">
        <v>50</v>
      </c>
      <c r="J32" s="782">
        <v>0</v>
      </c>
      <c r="K32" s="782">
        <v>0</v>
      </c>
      <c r="L32" s="861"/>
    </row>
    <row r="33" spans="1:12" x14ac:dyDescent="0.25">
      <c r="A33" s="973"/>
      <c r="B33" s="974"/>
      <c r="C33" s="632" t="s">
        <v>417</v>
      </c>
      <c r="D33" s="633" t="s">
        <v>77</v>
      </c>
      <c r="E33" s="760"/>
      <c r="F33" s="781">
        <v>378</v>
      </c>
      <c r="G33" s="782">
        <v>4085</v>
      </c>
      <c r="H33" s="782">
        <v>2061</v>
      </c>
      <c r="I33" s="782">
        <v>2372</v>
      </c>
      <c r="J33" s="782">
        <v>421</v>
      </c>
      <c r="K33" s="782">
        <v>463</v>
      </c>
      <c r="L33" s="861"/>
    </row>
    <row r="34" spans="1:12" x14ac:dyDescent="0.25">
      <c r="A34" s="973"/>
      <c r="B34" s="974"/>
      <c r="C34" s="632" t="s">
        <v>418</v>
      </c>
      <c r="D34" s="633" t="s">
        <v>77</v>
      </c>
      <c r="E34" s="760"/>
      <c r="F34" s="781">
        <v>33</v>
      </c>
      <c r="G34" s="782">
        <v>357</v>
      </c>
      <c r="H34" s="782">
        <v>180</v>
      </c>
      <c r="I34" s="782">
        <v>207</v>
      </c>
      <c r="J34" s="782">
        <v>0</v>
      </c>
      <c r="K34" s="782">
        <v>0</v>
      </c>
      <c r="L34" s="861"/>
    </row>
    <row r="35" spans="1:12" x14ac:dyDescent="0.25">
      <c r="A35" s="973"/>
      <c r="B35" s="974"/>
      <c r="C35" s="632" t="s">
        <v>419</v>
      </c>
      <c r="D35" s="633" t="s">
        <v>77</v>
      </c>
      <c r="E35" s="760"/>
      <c r="F35" s="781">
        <v>39</v>
      </c>
      <c r="G35" s="782">
        <v>460</v>
      </c>
      <c r="H35" s="782">
        <v>232</v>
      </c>
      <c r="I35" s="782">
        <v>267</v>
      </c>
      <c r="J35" s="782">
        <v>0</v>
      </c>
      <c r="K35" s="782">
        <v>0</v>
      </c>
      <c r="L35" s="861"/>
    </row>
    <row r="36" spans="1:12" x14ac:dyDescent="0.25">
      <c r="A36" s="973"/>
      <c r="B36" s="974"/>
      <c r="C36" s="632" t="s">
        <v>420</v>
      </c>
      <c r="D36" s="633" t="s">
        <v>77</v>
      </c>
      <c r="E36" s="760"/>
      <c r="F36" s="781">
        <v>27</v>
      </c>
      <c r="G36" s="782">
        <v>292</v>
      </c>
      <c r="H36" s="782">
        <v>147</v>
      </c>
      <c r="I36" s="782">
        <v>169</v>
      </c>
      <c r="J36" s="782">
        <v>0</v>
      </c>
      <c r="K36" s="782">
        <v>0</v>
      </c>
      <c r="L36" s="861"/>
    </row>
    <row r="37" spans="1:12" x14ac:dyDescent="0.25">
      <c r="A37" s="973"/>
      <c r="B37" s="974"/>
      <c r="C37" s="632" t="s">
        <v>164</v>
      </c>
      <c r="D37" s="633" t="s">
        <v>77</v>
      </c>
      <c r="E37" s="760"/>
      <c r="F37" s="781">
        <v>332</v>
      </c>
      <c r="G37" s="782">
        <v>3588</v>
      </c>
      <c r="H37" s="782">
        <v>1810</v>
      </c>
      <c r="I37" s="782">
        <v>2083</v>
      </c>
      <c r="J37" s="782">
        <v>1851</v>
      </c>
      <c r="K37" s="782">
        <v>2033</v>
      </c>
      <c r="L37" s="861"/>
    </row>
    <row r="38" spans="1:12" x14ac:dyDescent="0.25">
      <c r="A38" s="973"/>
      <c r="B38" s="974"/>
      <c r="C38" s="632" t="s">
        <v>140</v>
      </c>
      <c r="D38" s="633" t="s">
        <v>77</v>
      </c>
      <c r="E38" s="760"/>
      <c r="F38" s="781">
        <v>2</v>
      </c>
      <c r="G38" s="782">
        <v>22</v>
      </c>
      <c r="H38" s="782">
        <v>11</v>
      </c>
      <c r="I38" s="782">
        <v>13</v>
      </c>
      <c r="J38" s="782">
        <v>11</v>
      </c>
      <c r="K38" s="782">
        <v>12</v>
      </c>
      <c r="L38" s="861"/>
    </row>
    <row r="39" spans="1:12" x14ac:dyDescent="0.25">
      <c r="A39" s="973"/>
      <c r="B39" s="974"/>
      <c r="C39" s="632" t="s">
        <v>139</v>
      </c>
      <c r="D39" s="633" t="s">
        <v>77</v>
      </c>
      <c r="E39" s="760"/>
      <c r="F39" s="781">
        <v>297</v>
      </c>
      <c r="G39" s="782">
        <v>3210</v>
      </c>
      <c r="H39" s="782">
        <v>1619</v>
      </c>
      <c r="I39" s="782">
        <v>1864</v>
      </c>
      <c r="J39" s="782">
        <v>1656</v>
      </c>
      <c r="K39" s="782">
        <v>1818</v>
      </c>
      <c r="L39" s="861"/>
    </row>
    <row r="40" spans="1:12" x14ac:dyDescent="0.25">
      <c r="A40" s="973"/>
      <c r="B40" s="974"/>
      <c r="C40" s="632" t="s">
        <v>421</v>
      </c>
      <c r="D40" s="633" t="s">
        <v>77</v>
      </c>
      <c r="E40" s="760"/>
      <c r="F40" s="781">
        <v>261</v>
      </c>
      <c r="G40" s="782">
        <v>2821</v>
      </c>
      <c r="H40" s="782">
        <v>1423</v>
      </c>
      <c r="I40" s="782">
        <v>1638</v>
      </c>
      <c r="J40" s="782">
        <v>0</v>
      </c>
      <c r="K40" s="782">
        <v>0</v>
      </c>
      <c r="L40" s="861"/>
    </row>
    <row r="41" spans="1:12" x14ac:dyDescent="0.25">
      <c r="A41" s="973"/>
      <c r="B41" s="974"/>
      <c r="C41" s="632" t="s">
        <v>422</v>
      </c>
      <c r="D41" s="633" t="s">
        <v>77</v>
      </c>
      <c r="E41" s="760"/>
      <c r="F41" s="781">
        <v>10</v>
      </c>
      <c r="G41" s="782">
        <v>197</v>
      </c>
      <c r="H41" s="782">
        <v>99</v>
      </c>
      <c r="I41" s="782">
        <v>114</v>
      </c>
      <c r="J41" s="782">
        <v>0</v>
      </c>
      <c r="K41" s="782">
        <v>0</v>
      </c>
      <c r="L41" s="861"/>
    </row>
    <row r="42" spans="1:12" x14ac:dyDescent="0.25">
      <c r="A42" s="973"/>
      <c r="B42" s="974"/>
      <c r="C42" s="632" t="s">
        <v>423</v>
      </c>
      <c r="D42" s="633" t="s">
        <v>77</v>
      </c>
      <c r="E42" s="760"/>
      <c r="F42" s="781">
        <v>94</v>
      </c>
      <c r="G42" s="782">
        <v>1016</v>
      </c>
      <c r="H42" s="782">
        <v>513</v>
      </c>
      <c r="I42" s="782">
        <v>590</v>
      </c>
      <c r="J42" s="782">
        <v>0</v>
      </c>
      <c r="K42" s="782">
        <v>0</v>
      </c>
      <c r="L42" s="861"/>
    </row>
    <row r="43" spans="1:12" x14ac:dyDescent="0.25">
      <c r="A43" s="973"/>
      <c r="B43" s="974"/>
      <c r="C43" s="632" t="s">
        <v>424</v>
      </c>
      <c r="D43" s="633" t="s">
        <v>77</v>
      </c>
      <c r="E43" s="761"/>
      <c r="F43" s="781">
        <v>76</v>
      </c>
      <c r="G43" s="782">
        <v>821</v>
      </c>
      <c r="H43" s="784">
        <v>414</v>
      </c>
      <c r="I43" s="784">
        <v>477</v>
      </c>
      <c r="J43" s="784">
        <v>394</v>
      </c>
      <c r="K43" s="784">
        <v>433</v>
      </c>
      <c r="L43" s="865"/>
    </row>
    <row r="44" spans="1:12" x14ac:dyDescent="0.25">
      <c r="A44" s="973"/>
      <c r="B44" s="974"/>
      <c r="C44" s="632" t="s">
        <v>425</v>
      </c>
      <c r="D44" s="633" t="s">
        <v>77</v>
      </c>
      <c r="E44" s="761"/>
      <c r="F44" s="781">
        <v>1020</v>
      </c>
      <c r="G44" s="784">
        <v>11024</v>
      </c>
      <c r="H44" s="784">
        <v>5561</v>
      </c>
      <c r="I44" s="784">
        <v>6401</v>
      </c>
      <c r="J44" s="784">
        <v>3545</v>
      </c>
      <c r="K44" s="784">
        <v>3893</v>
      </c>
      <c r="L44" s="865"/>
    </row>
    <row r="45" spans="1:12" x14ac:dyDescent="0.25">
      <c r="A45" s="973"/>
      <c r="B45" s="974"/>
      <c r="C45" s="632" t="s">
        <v>426</v>
      </c>
      <c r="D45" s="802" t="s">
        <v>77</v>
      </c>
      <c r="E45" s="761"/>
      <c r="F45" s="783">
        <v>20</v>
      </c>
      <c r="G45" s="784">
        <v>216</v>
      </c>
      <c r="H45" s="784">
        <v>109</v>
      </c>
      <c r="I45" s="784">
        <v>126</v>
      </c>
      <c r="J45" s="784">
        <v>0</v>
      </c>
      <c r="K45" s="784">
        <v>0</v>
      </c>
      <c r="L45" s="865"/>
    </row>
    <row r="46" spans="1:12" x14ac:dyDescent="0.25">
      <c r="A46" s="973"/>
      <c r="B46" s="974"/>
      <c r="C46" s="825"/>
      <c r="D46" s="728"/>
      <c r="E46" s="826"/>
      <c r="F46" s="827" t="s">
        <v>517</v>
      </c>
      <c r="G46" s="828" t="s">
        <v>519</v>
      </c>
      <c r="H46" s="828" t="s">
        <v>520</v>
      </c>
      <c r="I46" s="828" t="s">
        <v>521</v>
      </c>
      <c r="J46" s="828" t="s">
        <v>522</v>
      </c>
      <c r="K46" s="828" t="s">
        <v>523</v>
      </c>
      <c r="L46" s="829"/>
    </row>
    <row r="47" spans="1:12" x14ac:dyDescent="0.25">
      <c r="A47" s="973"/>
      <c r="B47" s="974"/>
      <c r="C47" s="834" t="s">
        <v>577</v>
      </c>
      <c r="D47" s="870"/>
      <c r="E47" s="494"/>
      <c r="F47" s="891"/>
      <c r="G47" s="892"/>
      <c r="H47" s="892"/>
      <c r="I47" s="892"/>
      <c r="J47" s="892"/>
      <c r="K47" s="892"/>
      <c r="L47" s="871"/>
    </row>
    <row r="48" spans="1:12" ht="15" customHeight="1" x14ac:dyDescent="0.25">
      <c r="A48" s="973"/>
      <c r="B48" s="974"/>
      <c r="C48" s="695" t="s">
        <v>427</v>
      </c>
      <c r="D48" s="481" t="s">
        <v>365</v>
      </c>
      <c r="E48" s="740"/>
      <c r="F48" s="787">
        <v>1593</v>
      </c>
      <c r="G48" s="788">
        <v>15650</v>
      </c>
      <c r="H48" s="788">
        <v>7895</v>
      </c>
      <c r="I48" s="788">
        <v>9087</v>
      </c>
      <c r="J48" s="788">
        <v>2063</v>
      </c>
      <c r="K48" s="788">
        <v>2266</v>
      </c>
      <c r="L48" s="866"/>
    </row>
    <row r="49" spans="1:12" x14ac:dyDescent="0.25">
      <c r="A49" s="973"/>
      <c r="B49" s="974"/>
      <c r="C49" s="632" t="s">
        <v>428</v>
      </c>
      <c r="D49" s="635" t="s">
        <v>365</v>
      </c>
      <c r="E49" s="760"/>
      <c r="F49" s="781">
        <v>443</v>
      </c>
      <c r="G49" s="782">
        <v>4353</v>
      </c>
      <c r="H49" s="782">
        <v>2196</v>
      </c>
      <c r="I49" s="782">
        <v>2527</v>
      </c>
      <c r="J49" s="782">
        <v>2063</v>
      </c>
      <c r="K49" s="782">
        <v>2266</v>
      </c>
      <c r="L49" s="861"/>
    </row>
    <row r="50" spans="1:12" x14ac:dyDescent="0.25">
      <c r="A50" s="973"/>
      <c r="B50" s="974"/>
      <c r="C50" s="632" t="s">
        <v>429</v>
      </c>
      <c r="D50" s="633" t="s">
        <v>77</v>
      </c>
      <c r="E50" s="760"/>
      <c r="F50" s="781">
        <v>8</v>
      </c>
      <c r="G50" s="782">
        <v>74</v>
      </c>
      <c r="H50" s="782">
        <v>37</v>
      </c>
      <c r="I50" s="782">
        <v>43</v>
      </c>
      <c r="J50" s="782">
        <v>0</v>
      </c>
      <c r="K50" s="782">
        <v>0</v>
      </c>
      <c r="L50" s="861"/>
    </row>
    <row r="51" spans="1:12" x14ac:dyDescent="0.25">
      <c r="A51" s="973"/>
      <c r="B51" s="974"/>
      <c r="C51" s="632" t="s">
        <v>430</v>
      </c>
      <c r="D51" s="635" t="s">
        <v>365</v>
      </c>
      <c r="E51" s="760"/>
      <c r="F51" s="781">
        <v>2142</v>
      </c>
      <c r="G51" s="782">
        <v>17535</v>
      </c>
      <c r="H51" s="782">
        <v>8028</v>
      </c>
      <c r="I51" s="782">
        <v>9638</v>
      </c>
      <c r="J51" s="782">
        <v>1264</v>
      </c>
      <c r="K51" s="782">
        <v>1220</v>
      </c>
      <c r="L51" s="861"/>
    </row>
    <row r="52" spans="1:12" ht="15" customHeight="1" x14ac:dyDescent="0.25">
      <c r="A52" s="973"/>
      <c r="B52" s="974"/>
      <c r="C52" s="323" t="s">
        <v>431</v>
      </c>
      <c r="D52" s="635" t="s">
        <v>365</v>
      </c>
      <c r="E52" s="761"/>
      <c r="F52" s="783">
        <v>813</v>
      </c>
      <c r="G52" s="784">
        <v>12770</v>
      </c>
      <c r="H52" s="784">
        <v>6952</v>
      </c>
      <c r="I52" s="784">
        <v>7726</v>
      </c>
      <c r="J52" s="784">
        <v>170</v>
      </c>
      <c r="K52" s="784">
        <v>1964</v>
      </c>
      <c r="L52" s="865"/>
    </row>
    <row r="53" spans="1:12" x14ac:dyDescent="0.25">
      <c r="A53" s="973"/>
      <c r="B53" s="974"/>
      <c r="C53" s="323" t="s">
        <v>432</v>
      </c>
      <c r="D53" s="873" t="s">
        <v>365</v>
      </c>
      <c r="E53" s="874"/>
      <c r="F53" s="875">
        <v>182</v>
      </c>
      <c r="G53" s="876">
        <v>2781</v>
      </c>
      <c r="H53" s="876">
        <v>1403</v>
      </c>
      <c r="I53" s="876">
        <v>1615</v>
      </c>
      <c r="J53" s="876">
        <v>263</v>
      </c>
      <c r="K53" s="876">
        <v>289</v>
      </c>
      <c r="L53" s="862"/>
    </row>
    <row r="54" spans="1:12" x14ac:dyDescent="0.25">
      <c r="A54" s="973"/>
      <c r="B54" s="974"/>
      <c r="C54" s="825"/>
      <c r="D54" s="803"/>
      <c r="E54" s="528"/>
      <c r="F54" s="827" t="s">
        <v>524</v>
      </c>
      <c r="G54" s="828" t="s">
        <v>525</v>
      </c>
      <c r="H54" s="828" t="s">
        <v>526</v>
      </c>
      <c r="I54" s="828" t="s">
        <v>527</v>
      </c>
      <c r="J54" s="828" t="s">
        <v>528</v>
      </c>
      <c r="K54" s="828" t="s">
        <v>529</v>
      </c>
      <c r="L54" s="872"/>
    </row>
    <row r="55" spans="1:12" ht="15.75" thickBot="1" x14ac:dyDescent="0.3">
      <c r="A55" s="975"/>
      <c r="B55" s="976"/>
      <c r="C55" s="689" t="s">
        <v>578</v>
      </c>
      <c r="D55" s="720"/>
      <c r="E55" s="713"/>
      <c r="F55" s="893"/>
      <c r="G55" s="894"/>
      <c r="H55" s="894"/>
      <c r="I55" s="894"/>
      <c r="J55" s="894"/>
      <c r="K55" s="894"/>
      <c r="L55" s="804"/>
    </row>
    <row r="56" spans="1:12" ht="19.5" customHeight="1" x14ac:dyDescent="0.25">
      <c r="A56" s="973" t="s">
        <v>497</v>
      </c>
      <c r="B56" s="974"/>
      <c r="C56" s="308" t="s">
        <v>579</v>
      </c>
      <c r="D56" s="721" t="s">
        <v>311</v>
      </c>
      <c r="E56" s="738"/>
      <c r="F56" s="715" t="s">
        <v>531</v>
      </c>
      <c r="G56" s="640">
        <v>0</v>
      </c>
      <c r="H56" s="640">
        <v>250</v>
      </c>
      <c r="I56" s="640">
        <v>250</v>
      </c>
      <c r="J56" s="640">
        <v>250</v>
      </c>
      <c r="K56" s="640">
        <v>250</v>
      </c>
      <c r="L56" s="860"/>
    </row>
    <row r="57" spans="1:12" ht="19.5" customHeight="1" x14ac:dyDescent="0.25">
      <c r="A57" s="973"/>
      <c r="B57" s="974"/>
      <c r="C57" s="622" t="s">
        <v>580</v>
      </c>
      <c r="D57" s="719" t="s">
        <v>311</v>
      </c>
      <c r="E57" s="760"/>
      <c r="F57" s="716" t="s">
        <v>531</v>
      </c>
      <c r="G57" s="641">
        <v>0</v>
      </c>
      <c r="H57" s="641">
        <v>300</v>
      </c>
      <c r="I57" s="641">
        <v>300</v>
      </c>
      <c r="J57" s="641">
        <v>300</v>
      </c>
      <c r="K57" s="641">
        <v>300</v>
      </c>
      <c r="L57" s="861"/>
    </row>
    <row r="58" spans="1:12" ht="19.5" customHeight="1" x14ac:dyDescent="0.25">
      <c r="A58" s="973"/>
      <c r="B58" s="974"/>
      <c r="C58" s="622" t="s">
        <v>581</v>
      </c>
      <c r="D58" s="719" t="s">
        <v>311</v>
      </c>
      <c r="E58" s="760"/>
      <c r="F58" s="716" t="s">
        <v>531</v>
      </c>
      <c r="G58" s="641">
        <v>0</v>
      </c>
      <c r="H58" s="641">
        <v>0</v>
      </c>
      <c r="I58" s="641">
        <v>0</v>
      </c>
      <c r="J58" s="641">
        <v>1100</v>
      </c>
      <c r="K58" s="641">
        <v>0</v>
      </c>
      <c r="L58" s="861"/>
    </row>
    <row r="59" spans="1:12" ht="19.5" customHeight="1" x14ac:dyDescent="0.25">
      <c r="A59" s="973"/>
      <c r="B59" s="974"/>
      <c r="C59" s="622" t="s">
        <v>582</v>
      </c>
      <c r="D59" s="719" t="s">
        <v>311</v>
      </c>
      <c r="E59" s="760"/>
      <c r="F59" s="716" t="s">
        <v>531</v>
      </c>
      <c r="G59" s="641">
        <v>0</v>
      </c>
      <c r="H59" s="641">
        <v>0</v>
      </c>
      <c r="I59" s="641">
        <v>0</v>
      </c>
      <c r="J59" s="641">
        <v>0</v>
      </c>
      <c r="K59" s="641">
        <v>3000</v>
      </c>
      <c r="L59" s="861"/>
    </row>
    <row r="60" spans="1:12" ht="19.5" customHeight="1" thickBot="1" x14ac:dyDescent="0.3">
      <c r="A60" s="975"/>
      <c r="B60" s="976"/>
      <c r="C60" s="636" t="s">
        <v>583</v>
      </c>
      <c r="D60" s="722" t="s">
        <v>311</v>
      </c>
      <c r="E60" s="741"/>
      <c r="F60" s="764" t="s">
        <v>531</v>
      </c>
      <c r="G60" s="786">
        <f>+G6</f>
        <v>41257</v>
      </c>
      <c r="H60" s="786">
        <f>+H6</f>
        <v>20813</v>
      </c>
      <c r="I60" s="786">
        <f>+I6</f>
        <v>23954</v>
      </c>
      <c r="J60" s="786">
        <f>+J6</f>
        <v>21278</v>
      </c>
      <c r="K60" s="786">
        <f>+K6</f>
        <v>23370</v>
      </c>
      <c r="L60" s="879"/>
    </row>
    <row r="61" spans="1:12" s="810" customFormat="1" ht="6.75" customHeight="1" thickBot="1" x14ac:dyDescent="0.3">
      <c r="A61" s="487"/>
      <c r="B61" s="487"/>
      <c r="C61" s="693"/>
      <c r="D61" s="487"/>
      <c r="E61" s="487"/>
      <c r="F61" s="809"/>
      <c r="G61" s="809"/>
      <c r="H61" s="809"/>
      <c r="I61" s="809"/>
      <c r="J61" s="809"/>
      <c r="K61" s="809"/>
      <c r="L61" s="809"/>
    </row>
    <row r="62" spans="1:12" s="810" customFormat="1" ht="51.75" customHeight="1" thickBot="1" x14ac:dyDescent="0.3">
      <c r="A62" s="969" t="s">
        <v>2</v>
      </c>
      <c r="B62" s="970"/>
      <c r="C62" s="812"/>
      <c r="D62" s="822" t="s">
        <v>375</v>
      </c>
      <c r="E62" s="824" t="s">
        <v>375</v>
      </c>
      <c r="F62" s="815" t="s">
        <v>374</v>
      </c>
      <c r="G62" s="815" t="s">
        <v>374</v>
      </c>
      <c r="H62" s="815" t="s">
        <v>374</v>
      </c>
      <c r="I62" s="815" t="s">
        <v>374</v>
      </c>
      <c r="J62" s="815" t="s">
        <v>374</v>
      </c>
      <c r="K62" s="815" t="s">
        <v>374</v>
      </c>
      <c r="L62" s="603" t="s">
        <v>368</v>
      </c>
    </row>
    <row r="63" spans="1:12" ht="77.25" customHeight="1" x14ac:dyDescent="0.25">
      <c r="A63" s="971" t="s">
        <v>554</v>
      </c>
      <c r="B63" s="972"/>
      <c r="C63" s="902" t="s">
        <v>584</v>
      </c>
      <c r="D63" s="823" t="s">
        <v>177</v>
      </c>
      <c r="E63" s="823" t="s">
        <v>177</v>
      </c>
      <c r="F63" s="811" t="s">
        <v>547</v>
      </c>
      <c r="G63" s="811" t="s">
        <v>548</v>
      </c>
      <c r="H63" s="811" t="s">
        <v>549</v>
      </c>
      <c r="I63" s="811" t="s">
        <v>550</v>
      </c>
      <c r="J63" s="811" t="s">
        <v>551</v>
      </c>
      <c r="K63" s="811" t="s">
        <v>552</v>
      </c>
      <c r="L63" s="685" t="s">
        <v>372</v>
      </c>
    </row>
    <row r="64" spans="1:12" ht="30.75" customHeight="1" thickBot="1" x14ac:dyDescent="0.3">
      <c r="A64" s="975"/>
      <c r="B64" s="976"/>
      <c r="C64" s="805"/>
      <c r="D64" s="813"/>
      <c r="E64" s="814"/>
      <c r="F64" s="895"/>
      <c r="G64" s="895"/>
      <c r="H64" s="895"/>
      <c r="I64" s="895"/>
      <c r="J64" s="895"/>
      <c r="K64" s="895"/>
      <c r="L64" s="889"/>
    </row>
    <row r="65" spans="1:12" s="810" customFormat="1" ht="6.75" customHeight="1" x14ac:dyDescent="0.25">
      <c r="A65" s="487"/>
      <c r="B65" s="487"/>
      <c r="C65" s="693"/>
      <c r="D65" s="487"/>
      <c r="E65" s="487"/>
      <c r="F65" s="809"/>
      <c r="G65" s="809"/>
      <c r="H65" s="809"/>
      <c r="I65" s="809"/>
      <c r="J65" s="809"/>
      <c r="K65" s="809"/>
      <c r="L65" s="809"/>
    </row>
    <row r="66" spans="1:12" ht="22.5" customHeight="1" thickBot="1" x14ac:dyDescent="0.3">
      <c r="A66" s="666"/>
      <c r="B66" s="167"/>
      <c r="C66" s="167"/>
      <c r="D66" s="167"/>
      <c r="E66" s="487"/>
      <c r="F66" s="619"/>
      <c r="G66" s="619"/>
      <c r="H66" s="619"/>
      <c r="I66" s="619"/>
      <c r="J66" s="619"/>
      <c r="K66" s="619"/>
      <c r="L66" s="619"/>
    </row>
    <row r="67" spans="1:12" ht="21.75" thickBot="1" x14ac:dyDescent="0.3">
      <c r="A67" s="819" t="s">
        <v>503</v>
      </c>
      <c r="B67" s="177"/>
      <c r="C67" s="899" t="s">
        <v>516</v>
      </c>
      <c r="D67" s="177"/>
      <c r="E67" s="657"/>
      <c r="F67" s="661" t="s">
        <v>228</v>
      </c>
      <c r="G67" s="661" t="s">
        <v>237</v>
      </c>
      <c r="H67" s="661" t="s">
        <v>238</v>
      </c>
      <c r="I67" s="661" t="s">
        <v>320</v>
      </c>
      <c r="J67" s="661" t="s">
        <v>321</v>
      </c>
      <c r="K67" s="661" t="s">
        <v>322</v>
      </c>
      <c r="L67" s="619"/>
    </row>
    <row r="68" spans="1:12" x14ac:dyDescent="0.25">
      <c r="A68" s="667" t="s">
        <v>214</v>
      </c>
      <c r="B68" s="647"/>
      <c r="C68" s="647"/>
      <c r="D68" s="648"/>
      <c r="E68" s="668"/>
      <c r="F68" s="669">
        <f>+F5</f>
        <v>66</v>
      </c>
      <c r="G68" s="669">
        <f t="shared" ref="G68:K68" si="1">+G5</f>
        <v>351</v>
      </c>
      <c r="H68" s="669">
        <f t="shared" si="1"/>
        <v>78</v>
      </c>
      <c r="I68" s="669">
        <f t="shared" si="1"/>
        <v>143</v>
      </c>
      <c r="J68" s="669">
        <f t="shared" si="1"/>
        <v>251</v>
      </c>
      <c r="K68" s="669">
        <f t="shared" si="1"/>
        <v>201</v>
      </c>
      <c r="L68" s="619"/>
    </row>
    <row r="69" spans="1:12" ht="15.75" thickBot="1" x14ac:dyDescent="0.3">
      <c r="A69" s="600" t="s">
        <v>286</v>
      </c>
      <c r="B69" s="606"/>
      <c r="C69" s="606"/>
      <c r="D69" s="602"/>
      <c r="E69" s="656"/>
      <c r="F69" s="658">
        <f t="shared" ref="F69:K69" si="2">+F6</f>
        <v>4197</v>
      </c>
      <c r="G69" s="658">
        <f t="shared" si="2"/>
        <v>41257</v>
      </c>
      <c r="H69" s="658">
        <f t="shared" si="2"/>
        <v>20813</v>
      </c>
      <c r="I69" s="658">
        <f t="shared" si="2"/>
        <v>23954</v>
      </c>
      <c r="J69" s="658">
        <f t="shared" si="2"/>
        <v>21278</v>
      </c>
      <c r="K69" s="658">
        <f t="shared" si="2"/>
        <v>23370</v>
      </c>
      <c r="L69" s="619"/>
    </row>
    <row r="70" spans="1:12" s="679" customFormat="1" ht="6" customHeight="1" thickBot="1" x14ac:dyDescent="0.3">
      <c r="A70" s="677"/>
      <c r="B70" s="605"/>
      <c r="C70" s="605"/>
      <c r="D70" s="486"/>
      <c r="E70" s="487"/>
      <c r="F70" s="659"/>
      <c r="G70" s="659"/>
      <c r="H70" s="659"/>
      <c r="I70" s="659"/>
      <c r="J70" s="659"/>
      <c r="K70" s="659"/>
      <c r="L70" s="619"/>
    </row>
    <row r="71" spans="1:12" x14ac:dyDescent="0.25">
      <c r="A71" s="680"/>
      <c r="B71" s="607"/>
      <c r="C71" s="607"/>
      <c r="D71" s="529"/>
      <c r="E71" s="681"/>
      <c r="F71" s="682" t="s">
        <v>324</v>
      </c>
      <c r="G71" s="682" t="s">
        <v>325</v>
      </c>
      <c r="H71" s="682" t="s">
        <v>326</v>
      </c>
      <c r="I71" s="682" t="s">
        <v>327</v>
      </c>
      <c r="J71" s="683" t="s">
        <v>328</v>
      </c>
      <c r="K71" s="683" t="s">
        <v>329</v>
      </c>
      <c r="L71" s="619"/>
    </row>
    <row r="72" spans="1:12" ht="15.75" thickBot="1" x14ac:dyDescent="0.3">
      <c r="A72" s="967" t="s">
        <v>323</v>
      </c>
      <c r="B72" s="968"/>
      <c r="C72" s="968"/>
      <c r="D72" s="673"/>
      <c r="E72" s="674"/>
      <c r="F72" s="678">
        <v>60</v>
      </c>
      <c r="G72" s="678">
        <v>59</v>
      </c>
      <c r="H72" s="678">
        <v>54</v>
      </c>
      <c r="I72" s="678">
        <v>48</v>
      </c>
      <c r="J72" s="678">
        <v>30</v>
      </c>
      <c r="K72" s="678">
        <v>26</v>
      </c>
      <c r="L72" s="619"/>
    </row>
    <row r="73" spans="1:12" ht="5.25" customHeight="1" thickBot="1" x14ac:dyDescent="0.3">
      <c r="A73" s="29"/>
      <c r="B73" s="29"/>
      <c r="C73" s="29"/>
      <c r="D73" s="29"/>
      <c r="E73" s="654"/>
      <c r="F73" s="613"/>
      <c r="G73" s="613"/>
      <c r="H73" s="613"/>
      <c r="I73" s="613"/>
      <c r="J73" s="613"/>
      <c r="K73" s="613"/>
      <c r="L73" s="613"/>
    </row>
    <row r="74" spans="1:12" ht="30.75" customHeight="1" x14ac:dyDescent="0.25">
      <c r="A74" s="980" t="s">
        <v>2</v>
      </c>
      <c r="B74" s="981"/>
      <c r="C74" s="175"/>
      <c r="D74" s="734" t="s">
        <v>308</v>
      </c>
      <c r="E74" s="774" t="s">
        <v>530</v>
      </c>
      <c r="F74" s="763" t="s">
        <v>276</v>
      </c>
      <c r="G74" s="660" t="s">
        <v>276</v>
      </c>
      <c r="H74" s="660" t="s">
        <v>276</v>
      </c>
      <c r="I74" s="660" t="s">
        <v>276</v>
      </c>
      <c r="J74" s="660" t="s">
        <v>276</v>
      </c>
      <c r="K74" s="660" t="s">
        <v>276</v>
      </c>
      <c r="L74" s="660" t="s">
        <v>367</v>
      </c>
    </row>
    <row r="75" spans="1:12" ht="17.25" customHeight="1" thickBot="1" x14ac:dyDescent="0.3">
      <c r="A75" s="707"/>
      <c r="B75" s="708"/>
      <c r="C75" s="177"/>
      <c r="D75" s="729"/>
      <c r="E75" s="747" t="s">
        <v>312</v>
      </c>
      <c r="F75" s="765" t="s">
        <v>313</v>
      </c>
      <c r="G75" s="709" t="s">
        <v>314</v>
      </c>
      <c r="H75" s="709" t="s">
        <v>315</v>
      </c>
      <c r="I75" s="709" t="s">
        <v>316</v>
      </c>
      <c r="J75" s="709" t="s">
        <v>317</v>
      </c>
      <c r="K75" s="709" t="s">
        <v>318</v>
      </c>
      <c r="L75" s="709" t="s">
        <v>330</v>
      </c>
    </row>
    <row r="76" spans="1:12" ht="22.5" customHeight="1" x14ac:dyDescent="0.25">
      <c r="A76" s="971" t="s">
        <v>459</v>
      </c>
      <c r="B76" s="972"/>
      <c r="C76" s="652" t="s">
        <v>473</v>
      </c>
      <c r="D76" s="712" t="s">
        <v>77</v>
      </c>
      <c r="E76" s="738"/>
      <c r="F76" s="662">
        <v>1</v>
      </c>
      <c r="G76" s="662">
        <v>0</v>
      </c>
      <c r="H76" s="662">
        <v>0</v>
      </c>
      <c r="I76" s="662">
        <v>0</v>
      </c>
      <c r="J76" s="662">
        <v>0</v>
      </c>
      <c r="K76" s="662">
        <v>0</v>
      </c>
      <c r="L76" s="883"/>
    </row>
    <row r="77" spans="1:12" ht="32.25" customHeight="1" x14ac:dyDescent="0.25">
      <c r="A77" s="973"/>
      <c r="B77" s="974"/>
      <c r="C77" s="718" t="s">
        <v>460</v>
      </c>
      <c r="D77" s="851" t="s">
        <v>360</v>
      </c>
      <c r="E77" s="760"/>
      <c r="F77" s="877">
        <v>0</v>
      </c>
      <c r="G77" s="878">
        <f>+G68</f>
        <v>351</v>
      </c>
      <c r="H77" s="878">
        <f>+H68</f>
        <v>78</v>
      </c>
      <c r="I77" s="878">
        <f>+I68</f>
        <v>143</v>
      </c>
      <c r="J77" s="878">
        <f>+J68</f>
        <v>251</v>
      </c>
      <c r="K77" s="878">
        <f>+K68</f>
        <v>201</v>
      </c>
      <c r="L77" s="884"/>
    </row>
    <row r="78" spans="1:12" ht="19.5" customHeight="1" x14ac:dyDescent="0.25">
      <c r="A78" s="973"/>
      <c r="B78" s="974"/>
      <c r="C78" s="840" t="s">
        <v>474</v>
      </c>
      <c r="D78" s="447" t="s">
        <v>77</v>
      </c>
      <c r="E78" s="740"/>
      <c r="F78" s="730">
        <v>1</v>
      </c>
      <c r="G78" s="730">
        <v>0</v>
      </c>
      <c r="H78" s="730">
        <v>0</v>
      </c>
      <c r="I78" s="730">
        <v>0</v>
      </c>
      <c r="J78" s="730">
        <v>0</v>
      </c>
      <c r="K78" s="730">
        <v>0</v>
      </c>
      <c r="L78" s="885"/>
    </row>
    <row r="79" spans="1:12" ht="19.5" customHeight="1" x14ac:dyDescent="0.25">
      <c r="A79" s="973"/>
      <c r="B79" s="974"/>
      <c r="C79" s="840" t="s">
        <v>475</v>
      </c>
      <c r="D79" s="447" t="s">
        <v>360</v>
      </c>
      <c r="E79" s="740"/>
      <c r="F79" s="730">
        <v>66</v>
      </c>
      <c r="G79" s="730">
        <v>0</v>
      </c>
      <c r="H79" s="730">
        <v>0</v>
      </c>
      <c r="I79" s="730">
        <v>0</v>
      </c>
      <c r="J79" s="730">
        <v>0</v>
      </c>
      <c r="K79" s="730">
        <v>0</v>
      </c>
      <c r="L79" s="866"/>
    </row>
    <row r="80" spans="1:12" ht="19.5" customHeight="1" thickBot="1" x14ac:dyDescent="0.3">
      <c r="A80" s="975"/>
      <c r="B80" s="976"/>
      <c r="C80" s="801" t="s">
        <v>476</v>
      </c>
      <c r="D80" s="713" t="s">
        <v>310</v>
      </c>
      <c r="E80" s="739"/>
      <c r="F80" s="663">
        <v>0</v>
      </c>
      <c r="G80" s="684">
        <f>+G68</f>
        <v>351</v>
      </c>
      <c r="H80" s="684">
        <f>+H68</f>
        <v>78</v>
      </c>
      <c r="I80" s="684">
        <f>+I68</f>
        <v>143</v>
      </c>
      <c r="J80" s="684">
        <f>+J68</f>
        <v>251</v>
      </c>
      <c r="K80" s="684">
        <f>+K68</f>
        <v>201</v>
      </c>
      <c r="L80" s="886"/>
    </row>
    <row r="81" spans="1:31" ht="24" customHeight="1" x14ac:dyDescent="0.25">
      <c r="A81" s="971" t="s">
        <v>469</v>
      </c>
      <c r="B81" s="972"/>
      <c r="C81" s="688" t="s">
        <v>472</v>
      </c>
      <c r="D81" s="712" t="s">
        <v>77</v>
      </c>
      <c r="E81" s="738"/>
      <c r="F81" s="664">
        <v>1</v>
      </c>
      <c r="G81" s="664">
        <v>0</v>
      </c>
      <c r="H81" s="664">
        <v>0</v>
      </c>
      <c r="I81" s="664">
        <v>0</v>
      </c>
      <c r="J81" s="664">
        <v>0</v>
      </c>
      <c r="K81" s="664">
        <v>0</v>
      </c>
      <c r="L81" s="887"/>
    </row>
    <row r="82" spans="1:31" ht="32.25" customHeight="1" thickBot="1" x14ac:dyDescent="0.3">
      <c r="A82" s="975"/>
      <c r="B82" s="976"/>
      <c r="C82" s="841" t="s">
        <v>477</v>
      </c>
      <c r="D82" s="713" t="s">
        <v>311</v>
      </c>
      <c r="E82" s="741"/>
      <c r="F82" s="665">
        <v>0</v>
      </c>
      <c r="G82" s="665">
        <f>+G69</f>
        <v>41257</v>
      </c>
      <c r="H82" s="665">
        <f t="shared" ref="H82:K82" si="3">+H69</f>
        <v>20813</v>
      </c>
      <c r="I82" s="665">
        <f t="shared" si="3"/>
        <v>23954</v>
      </c>
      <c r="J82" s="665">
        <f t="shared" si="3"/>
        <v>21278</v>
      </c>
      <c r="K82" s="665">
        <f t="shared" si="3"/>
        <v>23370</v>
      </c>
      <c r="L82" s="888"/>
    </row>
    <row r="83" spans="1:31" s="810" customFormat="1" ht="6.75" customHeight="1" thickBot="1" x14ac:dyDescent="0.3">
      <c r="A83" s="487"/>
      <c r="B83" s="487"/>
      <c r="C83" s="693"/>
      <c r="D83" s="487"/>
      <c r="E83" s="487"/>
      <c r="F83" s="809"/>
      <c r="G83" s="809"/>
      <c r="H83" s="809"/>
      <c r="I83" s="809"/>
      <c r="J83" s="809"/>
      <c r="K83" s="809"/>
      <c r="L83" s="809"/>
    </row>
    <row r="84" spans="1:31" ht="30" customHeight="1" x14ac:dyDescent="0.25">
      <c r="A84" s="980" t="s">
        <v>2</v>
      </c>
      <c r="B84" s="981"/>
      <c r="C84" s="816"/>
      <c r="D84" s="734" t="s">
        <v>373</v>
      </c>
      <c r="E84" s="746" t="s">
        <v>369</v>
      </c>
      <c r="F84" s="817" t="s">
        <v>349</v>
      </c>
      <c r="G84" s="817" t="s">
        <v>349</v>
      </c>
      <c r="H84" s="817" t="s">
        <v>349</v>
      </c>
      <c r="I84" s="817" t="s">
        <v>349</v>
      </c>
      <c r="J84" s="817" t="s">
        <v>349</v>
      </c>
      <c r="K84" s="817" t="s">
        <v>349</v>
      </c>
      <c r="L84" s="660" t="s">
        <v>368</v>
      </c>
    </row>
    <row r="85" spans="1:31" ht="17.25" customHeight="1" thickBot="1" x14ac:dyDescent="0.3">
      <c r="A85" s="707"/>
      <c r="B85" s="708"/>
      <c r="C85" s="745"/>
      <c r="D85" s="745"/>
      <c r="E85" s="747" t="s">
        <v>370</v>
      </c>
      <c r="F85" s="818" t="s">
        <v>350</v>
      </c>
      <c r="G85" s="818" t="s">
        <v>351</v>
      </c>
      <c r="H85" s="818" t="s">
        <v>352</v>
      </c>
      <c r="I85" s="818" t="s">
        <v>353</v>
      </c>
      <c r="J85" s="818" t="s">
        <v>354</v>
      </c>
      <c r="K85" s="818" t="s">
        <v>355</v>
      </c>
      <c r="L85" s="709" t="s">
        <v>356</v>
      </c>
    </row>
    <row r="86" spans="1:31" ht="24" customHeight="1" x14ac:dyDescent="0.25">
      <c r="A86" s="971" t="s">
        <v>557</v>
      </c>
      <c r="B86" s="972"/>
      <c r="C86" s="992" t="s">
        <v>587</v>
      </c>
      <c r="D86" s="987" t="s">
        <v>377</v>
      </c>
      <c r="E86" s="962"/>
      <c r="F86" s="821" t="s">
        <v>376</v>
      </c>
      <c r="G86" s="821" t="s">
        <v>563</v>
      </c>
      <c r="H86" s="821" t="s">
        <v>564</v>
      </c>
      <c r="I86" s="821" t="s">
        <v>565</v>
      </c>
      <c r="J86" s="821" t="s">
        <v>566</v>
      </c>
      <c r="K86" s="821" t="s">
        <v>567</v>
      </c>
      <c r="L86" s="821"/>
    </row>
    <row r="87" spans="1:31" ht="24" customHeight="1" x14ac:dyDescent="0.25">
      <c r="A87" s="973"/>
      <c r="B87" s="974"/>
      <c r="C87" s="985"/>
      <c r="D87" s="988"/>
      <c r="E87" s="963"/>
      <c r="F87" s="896"/>
      <c r="G87" s="896"/>
      <c r="H87" s="896"/>
      <c r="I87" s="896"/>
      <c r="J87" s="896"/>
      <c r="K87" s="896"/>
      <c r="L87" s="885"/>
    </row>
    <row r="88" spans="1:31" ht="24" customHeight="1" x14ac:dyDescent="0.25">
      <c r="A88" s="973"/>
      <c r="B88" s="974"/>
      <c r="C88" s="985" t="s">
        <v>586</v>
      </c>
      <c r="D88" s="988"/>
      <c r="E88" s="963"/>
      <c r="F88" s="807" t="s">
        <v>555</v>
      </c>
      <c r="G88" s="807" t="s">
        <v>543</v>
      </c>
      <c r="H88" s="807" t="s">
        <v>556</v>
      </c>
      <c r="I88" s="807" t="s">
        <v>544</v>
      </c>
      <c r="J88" s="807" t="s">
        <v>594</v>
      </c>
      <c r="K88" s="807" t="s">
        <v>595</v>
      </c>
      <c r="L88" s="808"/>
    </row>
    <row r="89" spans="1:31" ht="24" customHeight="1" thickBot="1" x14ac:dyDescent="0.3">
      <c r="A89" s="725"/>
      <c r="B89" s="726"/>
      <c r="C89" s="986"/>
      <c r="D89" s="989"/>
      <c r="E89" s="964"/>
      <c r="F89" s="896"/>
      <c r="G89" s="896"/>
      <c r="H89" s="896"/>
      <c r="I89" s="896"/>
      <c r="J89" s="896"/>
      <c r="K89" s="896"/>
      <c r="L89" s="889"/>
    </row>
    <row r="90" spans="1:31" ht="24" customHeight="1" x14ac:dyDescent="0.25">
      <c r="A90" s="971" t="s">
        <v>558</v>
      </c>
      <c r="B90" s="972"/>
      <c r="C90" s="992" t="s">
        <v>587</v>
      </c>
      <c r="D90" s="977" t="s">
        <v>378</v>
      </c>
      <c r="E90" s="962"/>
      <c r="F90" s="821" t="s">
        <v>379</v>
      </c>
      <c r="G90" s="821" t="s">
        <v>568</v>
      </c>
      <c r="H90" s="821" t="s">
        <v>569</v>
      </c>
      <c r="I90" s="821" t="s">
        <v>570</v>
      </c>
      <c r="J90" s="821" t="s">
        <v>571</v>
      </c>
      <c r="K90" s="821" t="s">
        <v>572</v>
      </c>
      <c r="L90" s="821"/>
    </row>
    <row r="91" spans="1:31" ht="24" customHeight="1" x14ac:dyDescent="0.25">
      <c r="A91" s="973"/>
      <c r="B91" s="974"/>
      <c r="C91" s="985"/>
      <c r="D91" s="978"/>
      <c r="E91" s="963"/>
      <c r="F91" s="896"/>
      <c r="G91" s="896"/>
      <c r="H91" s="896"/>
      <c r="I91" s="896"/>
      <c r="J91" s="896"/>
      <c r="K91" s="896"/>
      <c r="L91" s="885"/>
    </row>
    <row r="92" spans="1:31" ht="24" customHeight="1" x14ac:dyDescent="0.25">
      <c r="A92" s="973"/>
      <c r="B92" s="974"/>
      <c r="C92" s="996" t="s">
        <v>585</v>
      </c>
      <c r="D92" s="978"/>
      <c r="E92" s="963"/>
      <c r="F92" s="807" t="s">
        <v>559</v>
      </c>
      <c r="G92" s="807" t="s">
        <v>545</v>
      </c>
      <c r="H92" s="807" t="s">
        <v>560</v>
      </c>
      <c r="I92" s="807" t="s">
        <v>546</v>
      </c>
      <c r="J92" s="807" t="s">
        <v>561</v>
      </c>
      <c r="K92" s="807" t="s">
        <v>562</v>
      </c>
      <c r="L92" s="808"/>
    </row>
    <row r="93" spans="1:31" ht="24" customHeight="1" thickBot="1" x14ac:dyDescent="0.3">
      <c r="A93" s="975"/>
      <c r="B93" s="976"/>
      <c r="C93" s="997"/>
      <c r="D93" s="979"/>
      <c r="E93" s="964"/>
      <c r="F93" s="893"/>
      <c r="G93" s="893"/>
      <c r="H93" s="893"/>
      <c r="I93" s="893"/>
      <c r="J93" s="893"/>
      <c r="K93" s="893"/>
      <c r="L93" s="889"/>
    </row>
    <row r="94" spans="1:31" s="810" customFormat="1" ht="6.75" customHeight="1" x14ac:dyDescent="0.25">
      <c r="A94" s="487"/>
      <c r="B94" s="487"/>
      <c r="C94" s="693"/>
      <c r="D94" s="487"/>
      <c r="E94" s="487"/>
      <c r="F94" s="809"/>
      <c r="G94" s="809"/>
      <c r="H94" s="809"/>
      <c r="I94" s="809"/>
      <c r="J94" s="809"/>
      <c r="K94" s="809"/>
      <c r="L94" s="809"/>
    </row>
    <row r="95" spans="1:31" ht="25.5" customHeight="1" thickBot="1" x14ac:dyDescent="0.3">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row>
    <row r="96" spans="1:31" ht="27.75" customHeight="1" thickBot="1" x14ac:dyDescent="0.3">
      <c r="A96" s="994" t="s">
        <v>502</v>
      </c>
      <c r="B96" s="995"/>
      <c r="C96" s="995"/>
      <c r="D96" s="148"/>
      <c r="E96" s="651"/>
      <c r="F96" s="621"/>
      <c r="G96" s="621"/>
      <c r="H96" s="621"/>
      <c r="I96" s="621"/>
      <c r="J96" s="621"/>
      <c r="K96" s="897"/>
      <c r="L96" s="898"/>
    </row>
    <row r="97" spans="1:31" x14ac:dyDescent="0.25">
      <c r="A97" s="724"/>
      <c r="B97" s="724"/>
      <c r="C97" s="724"/>
      <c r="D97" s="724"/>
      <c r="E97" s="487"/>
      <c r="F97" s="620"/>
      <c r="G97" s="620"/>
      <c r="H97" s="620"/>
      <c r="I97" s="620"/>
      <c r="J97" s="620"/>
      <c r="K97" s="620"/>
      <c r="L97" s="620"/>
    </row>
    <row r="98" spans="1:31" ht="19.5" customHeight="1" x14ac:dyDescent="0.25">
      <c r="A98" s="991" t="s">
        <v>518</v>
      </c>
      <c r="B98" s="991"/>
      <c r="C98" s="766"/>
      <c r="D98" s="766"/>
      <c r="E98" s="766"/>
      <c r="F98" s="767"/>
      <c r="G98" s="767"/>
      <c r="H98" s="767"/>
      <c r="I98" s="767"/>
      <c r="J98" s="767"/>
      <c r="K98" s="767"/>
      <c r="L98" s="767"/>
      <c r="M98" s="767"/>
      <c r="N98" s="767"/>
      <c r="O98" s="767"/>
      <c r="P98" s="767"/>
      <c r="Q98" s="767"/>
      <c r="R98" s="767"/>
      <c r="S98" s="767"/>
      <c r="T98" s="767"/>
      <c r="U98" s="767"/>
      <c r="V98" s="767"/>
      <c r="W98" s="767"/>
      <c r="X98" s="767"/>
      <c r="Y98" s="767"/>
      <c r="Z98" s="767"/>
      <c r="AA98" s="767"/>
      <c r="AB98" s="767"/>
      <c r="AC98" s="767"/>
      <c r="AD98" s="767"/>
      <c r="AE98" s="767"/>
    </row>
    <row r="99" spans="1:31" ht="24" customHeight="1" x14ac:dyDescent="0.25">
      <c r="A99" s="900" t="s">
        <v>536</v>
      </c>
      <c r="B99" s="901"/>
      <c r="C99" s="766"/>
      <c r="D99" s="766"/>
      <c r="E99" s="766"/>
      <c r="F99" s="767"/>
      <c r="G99" s="767"/>
      <c r="H99" s="767"/>
      <c r="I99" s="767"/>
      <c r="J99" s="767"/>
      <c r="K99" s="767"/>
      <c r="L99" s="767"/>
      <c r="M99" s="767"/>
      <c r="N99" s="767"/>
      <c r="O99" s="767"/>
      <c r="P99" s="767"/>
      <c r="Q99" s="767"/>
      <c r="R99" s="767"/>
      <c r="S99" s="767"/>
      <c r="T99" s="767"/>
      <c r="U99" s="767"/>
      <c r="V99" s="767"/>
      <c r="W99" s="767"/>
      <c r="X99" s="767"/>
      <c r="Y99" s="767"/>
      <c r="Z99" s="767"/>
      <c r="AA99" s="767"/>
      <c r="AB99" s="767"/>
      <c r="AC99" s="767"/>
      <c r="AD99" s="767"/>
      <c r="AE99" s="767"/>
    </row>
    <row r="100" spans="1:31" ht="24" customHeight="1" x14ac:dyDescent="0.25">
      <c r="A100" s="900" t="s">
        <v>537</v>
      </c>
      <c r="B100" s="901"/>
      <c r="C100" s="766"/>
      <c r="D100" s="766"/>
      <c r="E100" s="766"/>
      <c r="F100" s="767"/>
      <c r="G100" s="767"/>
      <c r="H100" s="767"/>
      <c r="I100" s="767"/>
      <c r="J100" s="767"/>
      <c r="K100" s="767"/>
      <c r="L100" s="767"/>
      <c r="M100" s="767"/>
      <c r="N100" s="767"/>
      <c r="O100" s="767"/>
      <c r="P100" s="767"/>
      <c r="Q100" s="767"/>
      <c r="R100" s="767"/>
      <c r="S100" s="767"/>
      <c r="T100" s="767"/>
      <c r="U100" s="767"/>
      <c r="V100" s="767"/>
      <c r="W100" s="767"/>
      <c r="X100" s="767"/>
      <c r="Y100" s="767"/>
      <c r="Z100" s="767"/>
      <c r="AA100" s="767"/>
      <c r="AB100" s="767"/>
      <c r="AC100" s="767"/>
      <c r="AD100" s="767"/>
      <c r="AE100" s="767"/>
    </row>
    <row r="101" spans="1:31" ht="24" customHeight="1" x14ac:dyDescent="0.25">
      <c r="A101" s="900" t="s">
        <v>534</v>
      </c>
      <c r="B101" s="901"/>
      <c r="C101" s="766"/>
      <c r="D101" s="766"/>
      <c r="E101" s="766"/>
      <c r="F101" s="767"/>
      <c r="G101" s="767"/>
      <c r="H101" s="767"/>
      <c r="I101" s="767"/>
      <c r="J101" s="767"/>
      <c r="K101" s="767"/>
      <c r="L101" s="767"/>
      <c r="M101" s="767"/>
      <c r="N101" s="767"/>
      <c r="O101" s="767"/>
      <c r="P101" s="767"/>
      <c r="Q101" s="767"/>
      <c r="R101" s="767"/>
      <c r="S101" s="767"/>
      <c r="T101" s="767"/>
      <c r="U101" s="767"/>
      <c r="V101" s="767"/>
      <c r="W101" s="767"/>
      <c r="X101" s="767"/>
      <c r="Y101" s="767"/>
      <c r="Z101" s="767"/>
      <c r="AA101" s="767"/>
      <c r="AB101" s="767"/>
      <c r="AC101" s="767"/>
      <c r="AD101" s="767"/>
      <c r="AE101" s="767"/>
    </row>
    <row r="102" spans="1:31" ht="24" customHeight="1" x14ac:dyDescent="0.25">
      <c r="A102" s="900" t="s">
        <v>532</v>
      </c>
      <c r="B102" s="900"/>
      <c r="C102" s="768"/>
      <c r="D102" s="769"/>
      <c r="E102" s="769"/>
      <c r="F102" s="770"/>
      <c r="G102" s="770"/>
      <c r="H102" s="770"/>
      <c r="I102" s="770"/>
      <c r="J102" s="770"/>
      <c r="K102" s="770"/>
      <c r="L102" s="770"/>
      <c r="M102" s="770"/>
      <c r="N102" s="770"/>
      <c r="O102" s="770"/>
      <c r="P102" s="770"/>
      <c r="Q102" s="770"/>
      <c r="R102" s="770"/>
      <c r="S102" s="770"/>
      <c r="T102" s="770"/>
      <c r="U102" s="770"/>
      <c r="V102" s="770"/>
      <c r="W102" s="770"/>
      <c r="X102" s="770"/>
      <c r="Y102" s="770"/>
      <c r="Z102" s="770"/>
      <c r="AA102" s="770"/>
      <c r="AB102" s="770"/>
      <c r="AC102" s="770"/>
      <c r="AD102" s="770"/>
      <c r="AE102" s="770"/>
    </row>
    <row r="103" spans="1:31" ht="24" customHeight="1" x14ac:dyDescent="0.25">
      <c r="A103" s="900" t="s">
        <v>533</v>
      </c>
      <c r="B103" s="900"/>
      <c r="C103" s="768"/>
      <c r="D103" s="769"/>
      <c r="E103" s="769"/>
      <c r="F103" s="770"/>
      <c r="G103" s="770"/>
      <c r="H103" s="770"/>
      <c r="I103" s="770"/>
      <c r="J103" s="770"/>
      <c r="K103" s="770"/>
      <c r="L103" s="770"/>
      <c r="M103" s="770"/>
      <c r="N103" s="770"/>
      <c r="O103" s="770"/>
      <c r="P103" s="770"/>
      <c r="Q103" s="770"/>
      <c r="R103" s="770"/>
      <c r="S103" s="770"/>
      <c r="T103" s="770"/>
      <c r="U103" s="770"/>
      <c r="V103" s="770"/>
      <c r="W103" s="770"/>
      <c r="X103" s="770"/>
      <c r="Y103" s="770"/>
      <c r="Z103" s="770"/>
      <c r="AA103" s="770"/>
      <c r="AB103" s="770"/>
      <c r="AC103" s="770"/>
      <c r="AD103" s="770"/>
      <c r="AE103" s="770"/>
    </row>
    <row r="104" spans="1:31" ht="24" customHeight="1" x14ac:dyDescent="0.25">
      <c r="A104" s="966" t="s">
        <v>538</v>
      </c>
      <c r="B104" s="966"/>
      <c r="C104" s="966"/>
      <c r="D104" s="966"/>
      <c r="E104" s="966"/>
      <c r="F104" s="966"/>
      <c r="G104" s="966"/>
      <c r="H104" s="966"/>
      <c r="I104" s="966"/>
      <c r="J104" s="966"/>
      <c r="K104" s="966"/>
      <c r="L104" s="966"/>
      <c r="M104" s="773"/>
      <c r="N104" s="773"/>
      <c r="O104" s="773"/>
      <c r="P104" s="773"/>
      <c r="Q104" s="773"/>
      <c r="R104" s="773"/>
      <c r="S104" s="773"/>
      <c r="T104" s="773"/>
      <c r="U104" s="773"/>
      <c r="V104" s="773"/>
      <c r="W104" s="773"/>
      <c r="X104" s="773"/>
      <c r="Y104" s="773"/>
      <c r="Z104" s="773"/>
      <c r="AA104" s="773"/>
      <c r="AB104" s="773"/>
      <c r="AC104" s="773"/>
      <c r="AD104" s="773"/>
      <c r="AE104" s="773"/>
    </row>
    <row r="105" spans="1:31" ht="24" customHeight="1" x14ac:dyDescent="0.25">
      <c r="A105" s="966" t="s">
        <v>539</v>
      </c>
      <c r="B105" s="966"/>
      <c r="C105" s="966"/>
      <c r="D105" s="966"/>
      <c r="E105" s="966"/>
      <c r="F105" s="966"/>
      <c r="G105" s="966"/>
      <c r="H105" s="966"/>
      <c r="I105" s="966"/>
      <c r="J105" s="966"/>
      <c r="K105" s="966"/>
      <c r="L105" s="966"/>
      <c r="M105" s="773"/>
      <c r="N105" s="773"/>
      <c r="O105" s="773"/>
      <c r="P105" s="773"/>
      <c r="Q105" s="773"/>
      <c r="R105" s="773"/>
      <c r="S105" s="773"/>
      <c r="T105" s="773"/>
      <c r="U105" s="773"/>
      <c r="V105" s="773"/>
      <c r="W105" s="773"/>
      <c r="X105" s="773"/>
      <c r="Y105" s="773"/>
      <c r="Z105" s="773"/>
      <c r="AA105" s="773"/>
      <c r="AB105" s="770"/>
      <c r="AC105" s="771"/>
      <c r="AD105" s="771"/>
      <c r="AE105" s="771"/>
    </row>
    <row r="106" spans="1:31" ht="24" customHeight="1" x14ac:dyDescent="0.25">
      <c r="A106" s="966" t="s">
        <v>540</v>
      </c>
      <c r="B106" s="966"/>
      <c r="C106" s="966"/>
      <c r="D106" s="966"/>
      <c r="E106" s="966"/>
      <c r="F106" s="966"/>
      <c r="G106" s="966"/>
      <c r="H106" s="966"/>
      <c r="I106" s="966"/>
      <c r="J106" s="966"/>
      <c r="K106" s="966"/>
      <c r="L106" s="966"/>
      <c r="M106" s="773"/>
      <c r="N106" s="773"/>
      <c r="O106" s="773"/>
      <c r="P106" s="773"/>
      <c r="Q106" s="773"/>
      <c r="R106" s="773"/>
      <c r="S106" s="773"/>
      <c r="T106" s="773"/>
      <c r="U106" s="773"/>
      <c r="V106" s="773"/>
      <c r="W106" s="773"/>
      <c r="X106" s="773"/>
      <c r="Y106" s="773"/>
      <c r="Z106" s="773"/>
      <c r="AA106" s="773"/>
      <c r="AB106" s="770"/>
      <c r="AC106" s="771"/>
      <c r="AD106" s="771"/>
      <c r="AE106" s="771"/>
    </row>
    <row r="107" spans="1:31" ht="24" customHeight="1" x14ac:dyDescent="0.25">
      <c r="A107" s="966" t="s">
        <v>541</v>
      </c>
      <c r="B107" s="966"/>
      <c r="C107" s="966"/>
      <c r="D107" s="966"/>
      <c r="E107" s="966"/>
      <c r="F107" s="966"/>
      <c r="G107" s="966"/>
      <c r="H107" s="966"/>
      <c r="I107" s="966"/>
      <c r="J107" s="966"/>
      <c r="K107" s="966"/>
      <c r="L107" s="966"/>
      <c r="M107" s="773"/>
      <c r="N107" s="773"/>
      <c r="O107" s="773"/>
      <c r="P107" s="773"/>
      <c r="Q107" s="773"/>
      <c r="R107" s="773"/>
      <c r="S107" s="773"/>
      <c r="T107" s="773"/>
      <c r="U107" s="773"/>
      <c r="V107" s="773"/>
      <c r="W107" s="773"/>
      <c r="X107" s="773"/>
      <c r="Y107" s="773"/>
      <c r="Z107" s="773"/>
      <c r="AA107" s="773"/>
      <c r="AB107" s="770"/>
      <c r="AC107" s="771"/>
      <c r="AD107" s="771"/>
      <c r="AE107" s="771"/>
    </row>
    <row r="108" spans="1:31" ht="24" customHeight="1" x14ac:dyDescent="0.25">
      <c r="A108" s="966" t="s">
        <v>542</v>
      </c>
      <c r="B108" s="966"/>
      <c r="C108" s="966"/>
      <c r="D108" s="966"/>
      <c r="E108" s="966"/>
      <c r="F108" s="966"/>
      <c r="G108" s="966"/>
      <c r="H108" s="966"/>
      <c r="I108" s="966"/>
      <c r="J108" s="966"/>
      <c r="K108" s="966"/>
      <c r="L108" s="966"/>
      <c r="M108" s="773"/>
      <c r="N108" s="773"/>
      <c r="O108" s="773"/>
      <c r="P108" s="773"/>
      <c r="Q108" s="773"/>
      <c r="R108" s="773"/>
      <c r="S108" s="773"/>
      <c r="T108" s="773"/>
      <c r="U108" s="773"/>
      <c r="V108" s="773"/>
      <c r="W108" s="773"/>
      <c r="X108" s="773"/>
      <c r="Y108" s="773"/>
      <c r="Z108" s="773"/>
      <c r="AA108" s="773"/>
      <c r="AB108" s="770"/>
      <c r="AC108" s="771"/>
      <c r="AD108" s="771"/>
      <c r="AE108" s="771"/>
    </row>
    <row r="109" spans="1:31" ht="24" customHeight="1" x14ac:dyDescent="0.25">
      <c r="A109" s="984" t="s">
        <v>597</v>
      </c>
      <c r="B109" s="984"/>
      <c r="C109" s="984"/>
      <c r="D109" s="984"/>
      <c r="E109" s="984"/>
      <c r="F109" s="984"/>
      <c r="G109" s="984"/>
      <c r="H109" s="984"/>
      <c r="I109" s="984"/>
      <c r="J109" s="984"/>
      <c r="K109" s="984"/>
      <c r="L109" s="984"/>
      <c r="M109" s="773"/>
      <c r="N109" s="773"/>
      <c r="O109" s="773"/>
      <c r="P109" s="773"/>
      <c r="Q109" s="773"/>
      <c r="R109" s="773"/>
      <c r="S109" s="773"/>
      <c r="T109" s="773"/>
      <c r="U109" s="773"/>
      <c r="V109" s="773"/>
      <c r="W109" s="773"/>
      <c r="X109" s="773"/>
      <c r="Y109" s="773"/>
      <c r="Z109" s="773"/>
      <c r="AA109" s="773"/>
      <c r="AB109" s="770"/>
      <c r="AC109" s="771"/>
      <c r="AD109" s="771"/>
      <c r="AE109" s="771"/>
    </row>
    <row r="110" spans="1:31" ht="24" customHeight="1" x14ac:dyDescent="0.25">
      <c r="A110" s="984" t="s">
        <v>598</v>
      </c>
      <c r="B110" s="984"/>
      <c r="C110" s="984"/>
      <c r="D110" s="984"/>
      <c r="E110" s="984"/>
      <c r="F110" s="984"/>
      <c r="G110" s="984"/>
      <c r="H110" s="984"/>
      <c r="I110" s="984"/>
      <c r="J110" s="984"/>
      <c r="K110" s="984"/>
      <c r="L110" s="984"/>
      <c r="M110" s="773"/>
      <c r="N110" s="773"/>
      <c r="O110" s="773"/>
      <c r="P110" s="773"/>
      <c r="Q110" s="773"/>
      <c r="R110" s="773"/>
      <c r="S110" s="773"/>
      <c r="T110" s="773"/>
      <c r="U110" s="773"/>
      <c r="V110" s="773"/>
      <c r="W110" s="773"/>
      <c r="X110" s="773"/>
      <c r="Y110" s="773"/>
      <c r="Z110" s="773"/>
      <c r="AA110" s="773"/>
      <c r="AB110" s="770"/>
      <c r="AC110" s="771"/>
      <c r="AD110" s="771"/>
      <c r="AE110" s="771"/>
    </row>
    <row r="111" spans="1:31" ht="20.25" customHeight="1" x14ac:dyDescent="0.25">
      <c r="A111" s="984" t="s">
        <v>599</v>
      </c>
      <c r="B111" s="984"/>
      <c r="C111" s="984"/>
      <c r="D111" s="984"/>
      <c r="E111" s="984"/>
      <c r="F111" s="984"/>
      <c r="G111" s="984"/>
      <c r="H111" s="984"/>
      <c r="I111" s="984"/>
      <c r="J111" s="984"/>
      <c r="K111" s="984"/>
      <c r="L111" s="984"/>
      <c r="M111" s="773"/>
      <c r="N111" s="773"/>
      <c r="O111" s="773"/>
      <c r="P111" s="773"/>
      <c r="Q111" s="773"/>
      <c r="R111" s="773"/>
      <c r="S111" s="773"/>
      <c r="T111" s="773"/>
      <c r="U111" s="773"/>
      <c r="V111" s="773"/>
      <c r="W111" s="773"/>
      <c r="X111" s="773"/>
      <c r="Y111" s="773"/>
      <c r="Z111" s="773"/>
      <c r="AA111" s="773"/>
      <c r="AB111" s="770"/>
      <c r="AC111" s="771"/>
      <c r="AD111" s="771"/>
      <c r="AE111" s="771"/>
    </row>
    <row r="112" spans="1:31" ht="16.5" customHeight="1" x14ac:dyDescent="0.25">
      <c r="A112" s="990"/>
      <c r="B112" s="990"/>
      <c r="C112" s="990"/>
      <c r="D112" s="990"/>
      <c r="E112" s="990"/>
      <c r="F112" s="990"/>
      <c r="G112" s="990"/>
      <c r="H112" s="990"/>
      <c r="I112" s="990"/>
      <c r="J112" s="990"/>
      <c r="K112" s="904"/>
      <c r="L112" s="904"/>
      <c r="M112" s="773"/>
      <c r="N112" s="773"/>
      <c r="O112" s="773"/>
      <c r="P112" s="773"/>
      <c r="Q112" s="773"/>
      <c r="R112" s="773"/>
      <c r="S112" s="773"/>
      <c r="T112" s="773"/>
      <c r="U112" s="773"/>
      <c r="V112" s="773"/>
      <c r="W112" s="773"/>
      <c r="X112" s="773"/>
      <c r="Y112" s="773"/>
      <c r="Z112" s="773"/>
      <c r="AA112" s="773"/>
      <c r="AB112" s="770"/>
      <c r="AC112" s="771"/>
      <c r="AD112" s="771"/>
      <c r="AE112" s="771"/>
    </row>
    <row r="113" spans="1:31" ht="16.5" customHeight="1" x14ac:dyDescent="0.25">
      <c r="A113" s="903"/>
      <c r="B113" s="903"/>
      <c r="C113" s="903"/>
      <c r="D113" s="903"/>
      <c r="E113" s="903"/>
      <c r="F113" s="903"/>
      <c r="G113" s="903"/>
      <c r="H113" s="903"/>
      <c r="I113" s="903"/>
      <c r="J113" s="903"/>
      <c r="K113" s="903"/>
      <c r="L113" s="903"/>
      <c r="M113" s="773"/>
      <c r="N113" s="773"/>
      <c r="O113" s="773"/>
      <c r="P113" s="773"/>
      <c r="Q113" s="773"/>
      <c r="R113" s="773"/>
      <c r="S113" s="773"/>
      <c r="T113" s="773"/>
      <c r="U113" s="773"/>
      <c r="V113" s="773"/>
      <c r="W113" s="773"/>
      <c r="X113" s="773"/>
      <c r="Y113" s="773"/>
      <c r="Z113" s="773"/>
      <c r="AA113" s="773"/>
      <c r="AB113" s="770"/>
      <c r="AC113" s="771"/>
      <c r="AD113" s="771"/>
      <c r="AE113" s="771"/>
    </row>
    <row r="114" spans="1:31" ht="16.5" customHeight="1" x14ac:dyDescent="0.25">
      <c r="A114" s="903"/>
      <c r="B114" s="903"/>
      <c r="C114" s="903"/>
      <c r="D114" s="903"/>
      <c r="E114" s="903"/>
      <c r="F114" s="903"/>
      <c r="G114" s="903"/>
      <c r="H114" s="903"/>
      <c r="I114" s="903"/>
      <c r="J114" s="903"/>
      <c r="K114" s="903"/>
      <c r="L114" s="903"/>
      <c r="M114" s="773"/>
      <c r="N114" s="773"/>
      <c r="O114" s="773"/>
      <c r="P114" s="773"/>
      <c r="Q114" s="773"/>
      <c r="R114" s="773"/>
      <c r="S114" s="773"/>
      <c r="T114" s="773"/>
      <c r="U114" s="773"/>
      <c r="V114" s="773"/>
      <c r="W114" s="773"/>
      <c r="X114" s="773"/>
      <c r="Y114" s="773"/>
      <c r="Z114" s="773"/>
      <c r="AA114" s="773"/>
      <c r="AB114" s="770"/>
      <c r="AC114" s="771"/>
      <c r="AD114" s="771"/>
      <c r="AE114" s="771"/>
    </row>
    <row r="115" spans="1:31" ht="16.5" customHeight="1" x14ac:dyDescent="0.25">
      <c r="A115" s="903"/>
      <c r="B115" s="903"/>
      <c r="C115" s="903"/>
      <c r="D115" s="903"/>
      <c r="E115" s="903"/>
      <c r="F115" s="903"/>
      <c r="G115" s="903"/>
      <c r="H115" s="903"/>
      <c r="I115" s="903"/>
      <c r="J115" s="903"/>
      <c r="K115" s="903"/>
      <c r="L115" s="903"/>
      <c r="M115" s="773"/>
      <c r="N115" s="773"/>
      <c r="O115" s="773"/>
      <c r="P115" s="773"/>
      <c r="Q115" s="773"/>
      <c r="R115" s="773"/>
      <c r="S115" s="773"/>
      <c r="T115" s="773"/>
      <c r="U115" s="773"/>
      <c r="V115" s="773"/>
      <c r="W115" s="773"/>
      <c r="X115" s="773"/>
      <c r="Y115" s="773"/>
      <c r="Z115" s="773"/>
      <c r="AA115" s="773"/>
      <c r="AB115" s="770"/>
      <c r="AC115" s="771"/>
      <c r="AD115" s="771"/>
      <c r="AE115" s="771"/>
    </row>
    <row r="116" spans="1:31" ht="23.25" customHeight="1" x14ac:dyDescent="0.25">
      <c r="A116" s="869" t="s">
        <v>494</v>
      </c>
      <c r="B116" s="772"/>
      <c r="C116" s="773"/>
      <c r="D116" s="769"/>
      <c r="E116" s="769"/>
      <c r="F116" s="770"/>
      <c r="G116" s="770"/>
      <c r="H116" s="770"/>
      <c r="I116" s="770"/>
      <c r="J116" s="770"/>
      <c r="K116" s="770"/>
      <c r="L116" s="770"/>
      <c r="M116" s="770"/>
      <c r="N116" s="770"/>
      <c r="O116" s="770"/>
      <c r="P116" s="770"/>
      <c r="Q116" s="770"/>
      <c r="R116" s="770"/>
      <c r="S116" s="770"/>
      <c r="T116" s="770"/>
      <c r="U116" s="770"/>
      <c r="V116" s="770"/>
      <c r="W116" s="770"/>
      <c r="X116" s="770"/>
      <c r="Y116" s="770"/>
      <c r="Z116" s="771"/>
      <c r="AA116" s="771"/>
      <c r="AB116" s="770"/>
      <c r="AC116" s="771"/>
      <c r="AD116" s="771"/>
      <c r="AE116" s="771"/>
    </row>
    <row r="117" spans="1:31" ht="9.75" customHeight="1" x14ac:dyDescent="0.25">
      <c r="A117" s="778"/>
      <c r="B117" s="772"/>
      <c r="C117" s="769"/>
      <c r="D117" s="769"/>
      <c r="E117" s="769"/>
      <c r="F117" s="770"/>
      <c r="G117" s="770"/>
      <c r="H117" s="770"/>
      <c r="I117" s="770"/>
      <c r="J117" s="770"/>
      <c r="K117" s="770"/>
      <c r="L117" s="770"/>
      <c r="M117" s="770"/>
      <c r="N117" s="770"/>
      <c r="O117" s="770"/>
      <c r="P117" s="770"/>
      <c r="Q117" s="770"/>
      <c r="R117" s="770"/>
      <c r="S117" s="770"/>
      <c r="T117" s="770"/>
      <c r="U117" s="770"/>
      <c r="V117" s="770"/>
      <c r="W117" s="770"/>
      <c r="X117" s="770"/>
      <c r="Y117" s="770"/>
      <c r="Z117" s="771"/>
      <c r="AA117" s="771"/>
      <c r="AB117" s="770"/>
      <c r="AC117" s="771"/>
      <c r="AD117" s="771"/>
      <c r="AE117" s="771"/>
    </row>
    <row r="118" spans="1:31" ht="30" customHeight="1" x14ac:dyDescent="0.25">
      <c r="A118" s="993" t="s">
        <v>500</v>
      </c>
      <c r="B118" s="993"/>
      <c r="C118" s="993"/>
      <c r="D118" s="993"/>
      <c r="E118" s="993"/>
      <c r="F118" s="993"/>
      <c r="G118" s="798"/>
      <c r="H118" s="798"/>
      <c r="I118" s="798"/>
      <c r="J118" s="798"/>
      <c r="K118" s="798"/>
      <c r="L118" s="798"/>
      <c r="M118" s="772"/>
      <c r="N118" s="772"/>
      <c r="O118" s="772"/>
      <c r="P118" s="772"/>
      <c r="Q118" s="772"/>
      <c r="R118" s="772"/>
      <c r="S118" s="772"/>
      <c r="T118" s="772"/>
      <c r="U118" s="772"/>
      <c r="V118" s="772"/>
      <c r="W118" s="772"/>
      <c r="X118" s="770"/>
      <c r="Y118" s="770"/>
      <c r="Z118" s="771"/>
      <c r="AA118" s="771"/>
      <c r="AB118" s="770"/>
      <c r="AC118" s="771"/>
      <c r="AD118" s="771"/>
      <c r="AE118" s="771"/>
    </row>
    <row r="119" spans="1:31" ht="30" customHeight="1" x14ac:dyDescent="0.25">
      <c r="A119" s="982" t="s">
        <v>499</v>
      </c>
      <c r="B119" s="982"/>
      <c r="C119" s="982"/>
      <c r="D119" s="982"/>
      <c r="E119" s="982"/>
      <c r="F119" s="982"/>
      <c r="G119" s="770"/>
      <c r="H119" s="770"/>
      <c r="I119" s="770"/>
      <c r="J119" s="770"/>
      <c r="K119" s="770"/>
      <c r="L119" s="770"/>
      <c r="M119" s="770"/>
      <c r="N119" s="770"/>
      <c r="O119" s="770"/>
      <c r="P119" s="770"/>
      <c r="Q119" s="770"/>
      <c r="R119" s="770"/>
      <c r="S119" s="770"/>
      <c r="T119" s="770"/>
      <c r="U119" s="770"/>
      <c r="V119" s="770"/>
      <c r="W119" s="770"/>
      <c r="X119" s="770"/>
      <c r="Y119" s="770"/>
      <c r="Z119" s="771"/>
      <c r="AA119" s="771"/>
      <c r="AB119" s="770"/>
      <c r="AC119" s="771"/>
      <c r="AD119" s="771"/>
      <c r="AE119" s="771"/>
    </row>
    <row r="120" spans="1:31" ht="30" customHeight="1" x14ac:dyDescent="0.25">
      <c r="A120" s="983" t="s">
        <v>573</v>
      </c>
      <c r="B120" s="983"/>
      <c r="C120" s="983"/>
      <c r="D120" s="983"/>
      <c r="E120" s="983"/>
      <c r="F120" s="983"/>
      <c r="G120" s="770"/>
      <c r="H120" s="770"/>
      <c r="I120" s="770"/>
      <c r="J120" s="770"/>
      <c r="K120" s="770"/>
      <c r="L120" s="770"/>
      <c r="M120" s="770"/>
      <c r="N120" s="770"/>
      <c r="O120" s="770"/>
      <c r="P120" s="770"/>
      <c r="Q120" s="770"/>
      <c r="R120" s="770"/>
      <c r="S120" s="770"/>
      <c r="T120" s="770"/>
      <c r="U120" s="770"/>
      <c r="V120" s="770"/>
      <c r="W120" s="770"/>
      <c r="X120" s="770"/>
      <c r="Y120" s="770"/>
      <c r="Z120" s="771"/>
      <c r="AA120" s="771"/>
      <c r="AB120" s="770"/>
      <c r="AC120" s="771"/>
      <c r="AD120" s="771"/>
      <c r="AE120" s="771"/>
    </row>
    <row r="121" spans="1:31" ht="30" customHeight="1" x14ac:dyDescent="0.25">
      <c r="A121" s="958" t="s">
        <v>501</v>
      </c>
      <c r="B121" s="958"/>
      <c r="C121" s="958"/>
      <c r="D121" s="958"/>
      <c r="E121" s="958"/>
      <c r="F121" s="958"/>
      <c r="G121" s="731"/>
      <c r="H121" s="731"/>
      <c r="I121" s="731"/>
      <c r="J121" s="731"/>
      <c r="K121" s="731"/>
      <c r="L121" s="731"/>
      <c r="M121" s="731"/>
      <c r="N121" s="731"/>
      <c r="O121" s="731"/>
      <c r="P121" s="731"/>
      <c r="Q121" s="731"/>
      <c r="R121" s="731"/>
      <c r="S121" s="731"/>
      <c r="T121" s="731"/>
      <c r="U121" s="731"/>
      <c r="V121" s="731"/>
      <c r="W121" s="731"/>
      <c r="X121" s="731"/>
      <c r="Y121" s="731"/>
      <c r="Z121" s="732"/>
      <c r="AA121" s="732"/>
      <c r="AB121" s="731"/>
      <c r="AC121" s="732"/>
      <c r="AD121" s="732"/>
      <c r="AE121" s="732"/>
    </row>
    <row r="122" spans="1:31" ht="50.25" customHeight="1" x14ac:dyDescent="0.25">
      <c r="A122" s="908" t="s">
        <v>601</v>
      </c>
    </row>
    <row r="123" spans="1:31" ht="19.5" customHeight="1" x14ac:dyDescent="0.25"/>
  </sheetData>
  <customSheetViews>
    <customSheetView guid="{FE96AB7C-BC58-429D-A9AB-B72BF9B9D772}" scale="70" showGridLines="0" fitToPage="1" topLeftCell="C1">
      <selection activeCell="M14" sqref="M14"/>
      <rowBreaks count="1" manualBreakCount="1">
        <brk id="65" max="11" man="1"/>
      </rowBreaks>
      <pageMargins left="0" right="0" top="0" bottom="0" header="0.31496062992125984" footer="0.31496062992125984"/>
      <pageSetup paperSize="9" scale="39" fitToHeight="0" orientation="landscape" r:id="rId1"/>
      <headerFooter>
        <oddFooter>&amp;R&amp;A</oddFooter>
      </headerFooter>
    </customSheetView>
    <customSheetView guid="{A5123CC1-91DF-4362-91F0-4E2B4DA6E926}" scale="70" showGridLines="0" fitToPage="1" printArea="1" topLeftCell="A91">
      <selection activeCell="A111" sqref="A111:L111"/>
      <rowBreaks count="1" manualBreakCount="1">
        <brk id="65" max="11" man="1"/>
      </rowBreaks>
      <pageMargins left="0" right="0" top="0" bottom="0" header="0.31496062992125984" footer="0.31496062992125984"/>
      <pageSetup paperSize="9" scale="39" fitToHeight="0" orientation="landscape" r:id="rId2"/>
      <headerFooter>
        <oddFooter>&amp;R&amp;A</oddFooter>
      </headerFooter>
    </customSheetView>
    <customSheetView guid="{A90EB146-934F-4380-B9A8-238252923F3E}" scale="60" showGridLines="0" fitToPage="1" printArea="1">
      <selection activeCell="C56" sqref="C56"/>
      <rowBreaks count="1" manualBreakCount="1">
        <brk id="64" max="11" man="1"/>
      </rowBreaks>
      <pageMargins left="0" right="0" top="0" bottom="0" header="0.31496062992125984" footer="0.31496062992125984"/>
      <pageSetup paperSize="9" scale="39" fitToHeight="0" orientation="landscape" r:id="rId3"/>
      <headerFooter>
        <oddFooter>&amp;R&amp;A</oddFooter>
      </headerFooter>
    </customSheetView>
    <customSheetView guid="{F33CC29D-51CA-434B-A83C-039D366B8F3C}" scale="70" showGridLines="0" fitToPage="1" topLeftCell="C1">
      <selection activeCell="M31" sqref="M31"/>
      <rowBreaks count="1" manualBreakCount="1">
        <brk id="65" max="11" man="1"/>
      </rowBreaks>
      <pageMargins left="0" right="0" top="0" bottom="0" header="0.31496062992125984" footer="0.31496062992125984"/>
      <pageSetup paperSize="9" scale="39" fitToHeight="0" orientation="landscape" r:id="rId4"/>
      <headerFooter>
        <oddFooter>&amp;R&amp;A</oddFooter>
      </headerFooter>
    </customSheetView>
  </customSheetViews>
  <mergeCells count="41">
    <mergeCell ref="A62:B62"/>
    <mergeCell ref="A72:C72"/>
    <mergeCell ref="C86:C87"/>
    <mergeCell ref="A76:B80"/>
    <mergeCell ref="A118:F118"/>
    <mergeCell ref="A90:B93"/>
    <mergeCell ref="A96:C96"/>
    <mergeCell ref="C90:C91"/>
    <mergeCell ref="C92:C93"/>
    <mergeCell ref="A63:B64"/>
    <mergeCell ref="A119:F119"/>
    <mergeCell ref="A120:F120"/>
    <mergeCell ref="A84:B84"/>
    <mergeCell ref="A86:B88"/>
    <mergeCell ref="A108:L108"/>
    <mergeCell ref="A106:L106"/>
    <mergeCell ref="A107:L107"/>
    <mergeCell ref="A109:L109"/>
    <mergeCell ref="C88:C89"/>
    <mergeCell ref="D86:D89"/>
    <mergeCell ref="E86:E89"/>
    <mergeCell ref="A112:J112"/>
    <mergeCell ref="A110:L110"/>
    <mergeCell ref="A111:L111"/>
    <mergeCell ref="A98:B98"/>
    <mergeCell ref="A121:F121"/>
    <mergeCell ref="A18:A20"/>
    <mergeCell ref="E90:E93"/>
    <mergeCell ref="A1:L1"/>
    <mergeCell ref="A104:L104"/>
    <mergeCell ref="A105:L105"/>
    <mergeCell ref="A7:C7"/>
    <mergeCell ref="A9:B9"/>
    <mergeCell ref="A11:B13"/>
    <mergeCell ref="A14:B17"/>
    <mergeCell ref="A21:B23"/>
    <mergeCell ref="A56:B60"/>
    <mergeCell ref="D90:D93"/>
    <mergeCell ref="A74:B74"/>
    <mergeCell ref="A81:B82"/>
    <mergeCell ref="A24:B55"/>
  </mergeCells>
  <pageMargins left="0" right="0" top="0" bottom="0" header="0.31496062992125984" footer="0.31496062992125984"/>
  <pageSetup paperSize="9" scale="39" fitToHeight="0" orientation="landscape" r:id="rId5"/>
  <headerFooter>
    <oddFooter>&amp;R&amp;A</oddFooter>
  </headerFooter>
  <rowBreaks count="1" manualBreakCount="1">
    <brk id="65" max="11"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GridLines="0" zoomScale="80" zoomScaleNormal="80" workbookViewId="0">
      <selection activeCell="C26" sqref="C25:C26"/>
    </sheetView>
  </sheetViews>
  <sheetFormatPr defaultRowHeight="15" x14ac:dyDescent="0.25"/>
  <cols>
    <col min="1" max="1" width="41.5703125" style="98" customWidth="1"/>
    <col min="2" max="2" width="27.7109375" style="98" customWidth="1"/>
    <col min="3" max="3" width="64.42578125" style="98" customWidth="1"/>
    <col min="4" max="4" width="25" style="98" customWidth="1"/>
    <col min="5" max="5" width="21.42578125" style="98" customWidth="1"/>
    <col min="6" max="6" width="19.7109375" style="612" customWidth="1"/>
    <col min="7" max="7" width="34" style="612" customWidth="1"/>
    <col min="8" max="8" width="27.42578125" customWidth="1"/>
  </cols>
  <sheetData>
    <row r="1" spans="1:7" ht="31.5" customHeight="1" x14ac:dyDescent="0.25">
      <c r="A1" s="999" t="s">
        <v>489</v>
      </c>
      <c r="B1" s="999"/>
      <c r="C1" s="999"/>
      <c r="D1" s="999"/>
      <c r="E1" s="999"/>
      <c r="F1" s="999"/>
      <c r="G1" s="999"/>
    </row>
    <row r="2" spans="1:7" x14ac:dyDescent="0.25">
      <c r="A2" s="3"/>
      <c r="B2" s="3"/>
      <c r="G2" s="611"/>
    </row>
    <row r="3" spans="1:7" x14ac:dyDescent="0.25">
      <c r="A3" s="3" t="s">
        <v>371</v>
      </c>
    </row>
    <row r="5" spans="1:7" ht="16.5" thickBot="1" x14ac:dyDescent="0.3">
      <c r="A5" s="29" t="s">
        <v>31</v>
      </c>
      <c r="B5" s="29"/>
      <c r="C5" s="29"/>
      <c r="D5" s="29"/>
      <c r="E5" s="29"/>
      <c r="F5" s="613"/>
      <c r="G5" s="613"/>
    </row>
    <row r="6" spans="1:7" x14ac:dyDescent="0.25">
      <c r="A6" s="980" t="s">
        <v>113</v>
      </c>
      <c r="B6" s="981"/>
      <c r="C6" s="981"/>
      <c r="D6" s="175"/>
      <c r="E6" s="175"/>
      <c r="F6" s="614"/>
      <c r="G6" s="687" t="s">
        <v>357</v>
      </c>
    </row>
    <row r="7" spans="1:7" x14ac:dyDescent="0.25">
      <c r="A7" s="599" t="s">
        <v>214</v>
      </c>
      <c r="B7" s="598"/>
      <c r="C7" s="598"/>
      <c r="D7" s="552"/>
      <c r="E7" s="598"/>
      <c r="F7" s="615"/>
      <c r="G7" s="642">
        <f>37+29</f>
        <v>66</v>
      </c>
    </row>
    <row r="8" spans="1:7" ht="15.75" thickBot="1" x14ac:dyDescent="0.3">
      <c r="A8" s="600" t="s">
        <v>286</v>
      </c>
      <c r="B8" s="601"/>
      <c r="C8" s="601"/>
      <c r="D8" s="602"/>
      <c r="E8" s="606"/>
      <c r="F8" s="616"/>
      <c r="G8" s="643">
        <f>1705+2492</f>
        <v>4197</v>
      </c>
    </row>
    <row r="9" spans="1:7" ht="15.75" thickBot="1" x14ac:dyDescent="0.3">
      <c r="A9" s="177"/>
      <c r="B9" s="177"/>
      <c r="C9" s="177"/>
      <c r="D9" s="177"/>
      <c r="E9" s="177"/>
      <c r="F9" s="617"/>
      <c r="G9" s="617"/>
    </row>
    <row r="10" spans="1:7" ht="49.5" customHeight="1" thickBot="1" x14ac:dyDescent="0.3">
      <c r="A10" s="969" t="s">
        <v>2</v>
      </c>
      <c r="B10" s="970"/>
      <c r="C10" s="224"/>
      <c r="D10" s="733" t="s">
        <v>308</v>
      </c>
      <c r="E10" s="733" t="s">
        <v>366</v>
      </c>
      <c r="F10" s="733" t="s">
        <v>276</v>
      </c>
      <c r="G10" s="758" t="s">
        <v>495</v>
      </c>
    </row>
    <row r="11" spans="1:7" ht="15" customHeight="1" x14ac:dyDescent="0.25">
      <c r="A11" s="971" t="s">
        <v>591</v>
      </c>
      <c r="B11" s="972"/>
      <c r="C11" s="626" t="s">
        <v>385</v>
      </c>
      <c r="D11" s="627" t="s">
        <v>77</v>
      </c>
      <c r="E11" s="644"/>
      <c r="F11" s="628">
        <v>1</v>
      </c>
      <c r="G11" s="860"/>
    </row>
    <row r="12" spans="1:7" x14ac:dyDescent="0.25">
      <c r="A12" s="973"/>
      <c r="B12" s="974"/>
      <c r="C12" s="622" t="s">
        <v>359</v>
      </c>
      <c r="D12" s="623" t="s">
        <v>77</v>
      </c>
      <c r="E12" s="625"/>
      <c r="F12" s="624">
        <v>1</v>
      </c>
      <c r="G12" s="861"/>
    </row>
    <row r="13" spans="1:7" x14ac:dyDescent="0.25">
      <c r="A13" s="1003"/>
      <c r="B13" s="1004"/>
      <c r="C13" s="629" t="s">
        <v>180</v>
      </c>
      <c r="D13" s="735" t="s">
        <v>310</v>
      </c>
      <c r="E13" s="645"/>
      <c r="F13" s="630">
        <v>66</v>
      </c>
      <c r="G13" s="862"/>
    </row>
    <row r="14" spans="1:7" ht="18" customHeight="1" x14ac:dyDescent="0.25">
      <c r="A14" s="1000" t="s">
        <v>592</v>
      </c>
      <c r="B14" s="1001"/>
      <c r="C14" s="1002"/>
      <c r="D14" s="140" t="s">
        <v>310</v>
      </c>
      <c r="E14" s="610"/>
      <c r="F14" s="618">
        <v>66</v>
      </c>
      <c r="G14" s="863"/>
    </row>
    <row r="15" spans="1:7" ht="15" customHeight="1" x14ac:dyDescent="0.25">
      <c r="A15" s="973" t="s">
        <v>593</v>
      </c>
      <c r="B15" s="974"/>
      <c r="C15" s="695" t="s">
        <v>410</v>
      </c>
      <c r="D15" s="338" t="s">
        <v>77</v>
      </c>
      <c r="E15" s="646"/>
      <c r="F15" s="631">
        <v>317</v>
      </c>
      <c r="G15" s="864"/>
    </row>
    <row r="16" spans="1:7" x14ac:dyDescent="0.25">
      <c r="A16" s="973"/>
      <c r="B16" s="974"/>
      <c r="C16" s="632" t="s">
        <v>411</v>
      </c>
      <c r="D16" s="633" t="s">
        <v>77</v>
      </c>
      <c r="E16" s="625"/>
      <c r="F16" s="624">
        <v>59</v>
      </c>
      <c r="G16" s="861"/>
    </row>
    <row r="17" spans="1:7" x14ac:dyDescent="0.25">
      <c r="A17" s="973"/>
      <c r="B17" s="974"/>
      <c r="C17" s="632" t="s">
        <v>412</v>
      </c>
      <c r="D17" s="633" t="s">
        <v>77</v>
      </c>
      <c r="E17" s="625"/>
      <c r="F17" s="624">
        <v>86</v>
      </c>
      <c r="G17" s="861"/>
    </row>
    <row r="18" spans="1:7" ht="30" x14ac:dyDescent="0.25">
      <c r="A18" s="973"/>
      <c r="B18" s="974"/>
      <c r="C18" s="923" t="s">
        <v>611</v>
      </c>
      <c r="D18" s="924" t="s">
        <v>77</v>
      </c>
      <c r="E18" s="625"/>
      <c r="F18" s="928">
        <v>317</v>
      </c>
      <c r="G18" s="861"/>
    </row>
    <row r="19" spans="1:7" x14ac:dyDescent="0.25">
      <c r="A19" s="973"/>
      <c r="B19" s="974"/>
      <c r="C19" s="632" t="s">
        <v>413</v>
      </c>
      <c r="D19" s="633" t="s">
        <v>77</v>
      </c>
      <c r="E19" s="625"/>
      <c r="F19" s="624">
        <v>261</v>
      </c>
      <c r="G19" s="861"/>
    </row>
    <row r="20" spans="1:7" x14ac:dyDescent="0.25">
      <c r="A20" s="973"/>
      <c r="B20" s="974"/>
      <c r="C20" s="632" t="s">
        <v>414</v>
      </c>
      <c r="D20" s="633" t="s">
        <v>77</v>
      </c>
      <c r="E20" s="625"/>
      <c r="F20" s="624">
        <v>10</v>
      </c>
      <c r="G20" s="861"/>
    </row>
    <row r="21" spans="1:7" x14ac:dyDescent="0.25">
      <c r="A21" s="973"/>
      <c r="B21" s="974"/>
      <c r="C21" s="632" t="s">
        <v>415</v>
      </c>
      <c r="D21" s="633" t="s">
        <v>77</v>
      </c>
      <c r="E21" s="625"/>
      <c r="F21" s="624">
        <v>68</v>
      </c>
      <c r="G21" s="861"/>
    </row>
    <row r="22" spans="1:7" x14ac:dyDescent="0.25">
      <c r="A22" s="973"/>
      <c r="B22" s="974"/>
      <c r="C22" s="632" t="s">
        <v>416</v>
      </c>
      <c r="D22" s="633" t="s">
        <v>77</v>
      </c>
      <c r="E22" s="625"/>
      <c r="F22" s="624">
        <v>26</v>
      </c>
      <c r="G22" s="861"/>
    </row>
    <row r="23" spans="1:7" x14ac:dyDescent="0.25">
      <c r="A23" s="973"/>
      <c r="B23" s="974"/>
      <c r="C23" s="632" t="s">
        <v>606</v>
      </c>
      <c r="D23" s="633" t="s">
        <v>77</v>
      </c>
      <c r="E23" s="625"/>
      <c r="F23" s="624">
        <v>8</v>
      </c>
      <c r="G23" s="861"/>
    </row>
    <row r="24" spans="1:7" x14ac:dyDescent="0.25">
      <c r="A24" s="973"/>
      <c r="B24" s="974"/>
      <c r="C24" s="632" t="s">
        <v>417</v>
      </c>
      <c r="D24" s="633" t="s">
        <v>77</v>
      </c>
      <c r="E24" s="625"/>
      <c r="F24" s="624">
        <v>378</v>
      </c>
      <c r="G24" s="861"/>
    </row>
    <row r="25" spans="1:7" x14ac:dyDescent="0.25">
      <c r="A25" s="973"/>
      <c r="B25" s="974"/>
      <c r="C25" s="632" t="s">
        <v>418</v>
      </c>
      <c r="D25" s="633" t="s">
        <v>77</v>
      </c>
      <c r="E25" s="625"/>
      <c r="F25" s="624">
        <v>33</v>
      </c>
      <c r="G25" s="861"/>
    </row>
    <row r="26" spans="1:7" x14ac:dyDescent="0.25">
      <c r="A26" s="973"/>
      <c r="B26" s="974"/>
      <c r="C26" s="632" t="s">
        <v>419</v>
      </c>
      <c r="D26" s="633" t="s">
        <v>77</v>
      </c>
      <c r="E26" s="625"/>
      <c r="F26" s="624">
        <v>39</v>
      </c>
      <c r="G26" s="861"/>
    </row>
    <row r="27" spans="1:7" x14ac:dyDescent="0.25">
      <c r="A27" s="973"/>
      <c r="B27" s="974"/>
      <c r="C27" s="632" t="s">
        <v>420</v>
      </c>
      <c r="D27" s="633" t="s">
        <v>77</v>
      </c>
      <c r="E27" s="625"/>
      <c r="F27" s="624">
        <v>27</v>
      </c>
      <c r="G27" s="861"/>
    </row>
    <row r="28" spans="1:7" x14ac:dyDescent="0.25">
      <c r="A28" s="973"/>
      <c r="B28" s="974"/>
      <c r="C28" s="632" t="s">
        <v>164</v>
      </c>
      <c r="D28" s="633" t="s">
        <v>77</v>
      </c>
      <c r="E28" s="625"/>
      <c r="F28" s="624">
        <v>332</v>
      </c>
      <c r="G28" s="861"/>
    </row>
    <row r="29" spans="1:7" x14ac:dyDescent="0.25">
      <c r="A29" s="973"/>
      <c r="B29" s="974"/>
      <c r="C29" s="632" t="s">
        <v>140</v>
      </c>
      <c r="D29" s="633" t="s">
        <v>77</v>
      </c>
      <c r="E29" s="625"/>
      <c r="F29" s="624">
        <v>2</v>
      </c>
      <c r="G29" s="861"/>
    </row>
    <row r="30" spans="1:7" x14ac:dyDescent="0.25">
      <c r="A30" s="973"/>
      <c r="B30" s="974"/>
      <c r="C30" s="632" t="s">
        <v>139</v>
      </c>
      <c r="D30" s="633" t="s">
        <v>77</v>
      </c>
      <c r="E30" s="625"/>
      <c r="F30" s="624">
        <v>297</v>
      </c>
      <c r="G30" s="861"/>
    </row>
    <row r="31" spans="1:7" x14ac:dyDescent="0.25">
      <c r="A31" s="973"/>
      <c r="B31" s="974"/>
      <c r="C31" s="632" t="s">
        <v>421</v>
      </c>
      <c r="D31" s="633" t="s">
        <v>77</v>
      </c>
      <c r="E31" s="625"/>
      <c r="F31" s="624">
        <v>261</v>
      </c>
      <c r="G31" s="861"/>
    </row>
    <row r="32" spans="1:7" x14ac:dyDescent="0.25">
      <c r="A32" s="973"/>
      <c r="B32" s="974"/>
      <c r="C32" s="632" t="s">
        <v>422</v>
      </c>
      <c r="D32" s="633" t="s">
        <v>77</v>
      </c>
      <c r="E32" s="625"/>
      <c r="F32" s="624">
        <v>10</v>
      </c>
      <c r="G32" s="861"/>
    </row>
    <row r="33" spans="1:8" x14ac:dyDescent="0.25">
      <c r="A33" s="973"/>
      <c r="B33" s="974"/>
      <c r="C33" s="632" t="s">
        <v>423</v>
      </c>
      <c r="D33" s="633" t="s">
        <v>77</v>
      </c>
      <c r="E33" s="625"/>
      <c r="F33" s="624">
        <v>94</v>
      </c>
      <c r="G33" s="861"/>
    </row>
    <row r="34" spans="1:8" x14ac:dyDescent="0.25">
      <c r="A34" s="973"/>
      <c r="B34" s="974"/>
      <c r="C34" s="632" t="s">
        <v>424</v>
      </c>
      <c r="D34" s="633" t="s">
        <v>77</v>
      </c>
      <c r="E34" s="625"/>
      <c r="F34" s="624">
        <v>76</v>
      </c>
      <c r="G34" s="861"/>
    </row>
    <row r="35" spans="1:8" x14ac:dyDescent="0.25">
      <c r="A35" s="973"/>
      <c r="B35" s="974"/>
      <c r="C35" s="632" t="s">
        <v>425</v>
      </c>
      <c r="D35" s="633" t="s">
        <v>77</v>
      </c>
      <c r="E35" s="625"/>
      <c r="F35" s="624">
        <v>1020</v>
      </c>
      <c r="G35" s="861"/>
    </row>
    <row r="36" spans="1:8" x14ac:dyDescent="0.25">
      <c r="A36" s="973"/>
      <c r="B36" s="974"/>
      <c r="C36" s="632" t="s">
        <v>426</v>
      </c>
      <c r="D36" s="633" t="s">
        <v>77</v>
      </c>
      <c r="E36" s="625"/>
      <c r="F36" s="867">
        <v>20</v>
      </c>
      <c r="G36" s="861"/>
    </row>
    <row r="37" spans="1:8" ht="15" customHeight="1" x14ac:dyDescent="0.25">
      <c r="A37" s="973"/>
      <c r="B37" s="974"/>
      <c r="C37" s="695" t="s">
        <v>427</v>
      </c>
      <c r="D37" s="635" t="s">
        <v>365</v>
      </c>
      <c r="E37" s="604"/>
      <c r="F37" s="714">
        <v>1593</v>
      </c>
      <c r="G37" s="866"/>
    </row>
    <row r="38" spans="1:8" x14ac:dyDescent="0.25">
      <c r="A38" s="973"/>
      <c r="B38" s="974"/>
      <c r="C38" s="632" t="s">
        <v>428</v>
      </c>
      <c r="D38" s="481" t="s">
        <v>365</v>
      </c>
      <c r="E38" s="625"/>
      <c r="F38" s="624">
        <v>443</v>
      </c>
      <c r="G38" s="861"/>
    </row>
    <row r="39" spans="1:8" x14ac:dyDescent="0.25">
      <c r="A39" s="973"/>
      <c r="B39" s="974"/>
      <c r="C39" s="632" t="s">
        <v>429</v>
      </c>
      <c r="D39" s="633" t="s">
        <v>77</v>
      </c>
      <c r="E39" s="625"/>
      <c r="F39" s="624">
        <v>8</v>
      </c>
      <c r="G39" s="861"/>
      <c r="H39" s="998"/>
    </row>
    <row r="40" spans="1:8" x14ac:dyDescent="0.25">
      <c r="A40" s="973"/>
      <c r="B40" s="974"/>
      <c r="C40" s="632" t="s">
        <v>430</v>
      </c>
      <c r="D40" s="634" t="s">
        <v>365</v>
      </c>
      <c r="E40" s="625"/>
      <c r="F40" s="624">
        <v>2142</v>
      </c>
      <c r="G40" s="861"/>
      <c r="H40" s="998"/>
    </row>
    <row r="41" spans="1:8" x14ac:dyDescent="0.25">
      <c r="A41" s="973"/>
      <c r="B41" s="974"/>
      <c r="C41" s="323" t="s">
        <v>431</v>
      </c>
      <c r="D41" s="634" t="s">
        <v>365</v>
      </c>
      <c r="E41" s="610"/>
      <c r="F41" s="618">
        <v>813</v>
      </c>
      <c r="G41" s="865"/>
    </row>
    <row r="42" spans="1:8" ht="15.75" thickBot="1" x14ac:dyDescent="0.3">
      <c r="A42" s="975"/>
      <c r="B42" s="976"/>
      <c r="C42" s="636" t="s">
        <v>432</v>
      </c>
      <c r="D42" s="850" t="s">
        <v>365</v>
      </c>
      <c r="E42" s="645"/>
      <c r="F42" s="630">
        <v>182</v>
      </c>
      <c r="G42" s="862"/>
    </row>
    <row r="43" spans="1:8" ht="24" customHeight="1" thickBot="1" x14ac:dyDescent="0.3">
      <c r="A43" s="1005" t="s">
        <v>490</v>
      </c>
      <c r="B43" s="1006"/>
      <c r="C43" s="1006"/>
      <c r="D43" s="638"/>
      <c r="E43" s="638"/>
      <c r="F43" s="639"/>
      <c r="G43" s="868"/>
    </row>
    <row r="44" spans="1:8" x14ac:dyDescent="0.25">
      <c r="A44" s="167"/>
      <c r="B44" s="167"/>
      <c r="C44" s="167"/>
      <c r="D44" s="167"/>
      <c r="E44" s="167"/>
      <c r="F44" s="619"/>
      <c r="G44" s="619"/>
    </row>
    <row r="45" spans="1:8" ht="15" customHeight="1" x14ac:dyDescent="0.25"/>
    <row r="47" spans="1:8" ht="15" customHeight="1" x14ac:dyDescent="0.25">
      <c r="A47" s="869" t="s">
        <v>494</v>
      </c>
      <c r="B47" s="831"/>
      <c r="C47" s="831"/>
      <c r="D47" s="832"/>
      <c r="E47" s="831"/>
      <c r="F47" s="831"/>
      <c r="G47" s="727"/>
    </row>
    <row r="48" spans="1:8" ht="15" customHeight="1" x14ac:dyDescent="0.25">
      <c r="A48" s="833"/>
      <c r="B48" s="831"/>
      <c r="C48" s="831"/>
      <c r="D48" s="832"/>
      <c r="E48" s="831"/>
      <c r="F48" s="831"/>
      <c r="G48" s="727"/>
    </row>
    <row r="49" spans="1:7" ht="24.75" customHeight="1" x14ac:dyDescent="0.25">
      <c r="A49" s="1008" t="s">
        <v>491</v>
      </c>
      <c r="B49" s="1008"/>
      <c r="C49" s="1008"/>
      <c r="D49" s="1008"/>
      <c r="E49" s="831"/>
      <c r="F49" s="831"/>
      <c r="G49" s="727"/>
    </row>
    <row r="50" spans="1:7" ht="24.75" customHeight="1" x14ac:dyDescent="0.25">
      <c r="A50" s="1009" t="s">
        <v>492</v>
      </c>
      <c r="B50" s="1009"/>
      <c r="C50" s="1009"/>
      <c r="D50" s="1009"/>
      <c r="E50" s="831"/>
      <c r="F50" s="831"/>
      <c r="G50" s="727"/>
    </row>
    <row r="51" spans="1:7" ht="24.75" customHeight="1" x14ac:dyDescent="0.25">
      <c r="A51" s="1010" t="s">
        <v>496</v>
      </c>
      <c r="B51" s="1010"/>
      <c r="C51" s="1010"/>
      <c r="D51" s="1010"/>
      <c r="E51" s="831"/>
      <c r="F51" s="831"/>
      <c r="G51" s="727"/>
    </row>
    <row r="52" spans="1:7" ht="15.75" x14ac:dyDescent="0.25">
      <c r="A52" s="1007"/>
      <c r="B52" s="1007"/>
      <c r="C52" s="1007"/>
      <c r="D52" s="1007"/>
      <c r="E52" s="1007"/>
      <c r="F52" s="1007"/>
      <c r="G52" s="727"/>
    </row>
    <row r="53" spans="1:7" ht="15.75" x14ac:dyDescent="0.25">
      <c r="A53" s="1007"/>
      <c r="B53" s="1007"/>
      <c r="C53" s="1007"/>
      <c r="D53" s="1007"/>
      <c r="E53" s="1007"/>
      <c r="F53" s="1007"/>
      <c r="G53" s="727"/>
    </row>
    <row r="54" spans="1:7" ht="15.75" x14ac:dyDescent="0.25">
      <c r="A54" s="727"/>
      <c r="B54" s="727"/>
      <c r="C54" s="727"/>
      <c r="D54" s="727"/>
      <c r="E54" s="727"/>
      <c r="F54" s="727"/>
      <c r="G54" s="727"/>
    </row>
    <row r="55" spans="1:7" ht="15.75" x14ac:dyDescent="0.25">
      <c r="A55" s="727"/>
      <c r="B55" s="727"/>
      <c r="C55" s="727"/>
      <c r="D55" s="727"/>
      <c r="E55" s="727"/>
      <c r="F55" s="727"/>
      <c r="G55" s="727"/>
    </row>
  </sheetData>
  <customSheetViews>
    <customSheetView guid="{FE96AB7C-BC58-429D-A9AB-B72BF9B9D772}" scale="80" showGridLines="0" fitToPage="1">
      <selection activeCell="C26" sqref="C25:C26"/>
      <pageMargins left="0" right="0" top="0" bottom="0" header="0.31496062992125984" footer="0.31496062992125984"/>
      <pageSetup paperSize="9" scale="65" fitToHeight="0" orientation="landscape" r:id="rId1"/>
      <headerFooter>
        <oddFooter>&amp;R&amp;A</oddFooter>
      </headerFooter>
    </customSheetView>
    <customSheetView guid="{A5123CC1-91DF-4362-91F0-4E2B4DA6E926}" scale="80" showGridLines="0" fitToPage="1" printArea="1">
      <selection activeCell="C23" sqref="C23"/>
      <pageMargins left="0" right="0" top="0" bottom="0" header="0.31496062992125984" footer="0.31496062992125984"/>
      <pageSetup paperSize="9" scale="65" fitToHeight="0" orientation="landscape" r:id="rId2"/>
      <headerFooter>
        <oddFooter>&amp;R&amp;A</oddFooter>
      </headerFooter>
    </customSheetView>
    <customSheetView guid="{A90EB146-934F-4380-B9A8-238252923F3E}" scale="80" showGridLines="0" fitToPage="1">
      <selection activeCell="F24" sqref="F24"/>
      <pageMargins left="0" right="0" top="0" bottom="0" header="0.31496062992125984" footer="0.31496062992125984"/>
      <pageSetup paperSize="9" scale="65" fitToHeight="0" orientation="landscape" r:id="rId3"/>
      <headerFooter>
        <oddFooter>&amp;R&amp;A</oddFooter>
      </headerFooter>
    </customSheetView>
    <customSheetView guid="{F33CC29D-51CA-434B-A83C-039D366B8F3C}" scale="80" showGridLines="0" fitToPage="1">
      <selection activeCell="C26" sqref="C25:C26"/>
      <pageMargins left="0" right="0" top="0" bottom="0" header="0.31496062992125984" footer="0.31496062992125984"/>
      <pageSetup paperSize="9" scale="65" fitToHeight="0" orientation="landscape" r:id="rId4"/>
      <headerFooter>
        <oddFooter>&amp;R&amp;A</oddFooter>
      </headerFooter>
    </customSheetView>
  </customSheetViews>
  <mergeCells count="13">
    <mergeCell ref="A43:C43"/>
    <mergeCell ref="A52:F52"/>
    <mergeCell ref="A53:F53"/>
    <mergeCell ref="A49:D49"/>
    <mergeCell ref="A50:D50"/>
    <mergeCell ref="A51:D51"/>
    <mergeCell ref="H39:H40"/>
    <mergeCell ref="A1:G1"/>
    <mergeCell ref="A6:C6"/>
    <mergeCell ref="A14:C14"/>
    <mergeCell ref="A10:B10"/>
    <mergeCell ref="A11:B13"/>
    <mergeCell ref="A15:B42"/>
  </mergeCells>
  <pageMargins left="0" right="0" top="0" bottom="0" header="0.31496062992125984" footer="0.31496062992125984"/>
  <pageSetup paperSize="9" scale="65" fitToHeight="0" orientation="landscape" r:id="rId5"/>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4"/>
  <sheetViews>
    <sheetView showGridLines="0" zoomScale="90" zoomScaleNormal="90" workbookViewId="0">
      <selection activeCell="I13" sqref="I13"/>
    </sheetView>
  </sheetViews>
  <sheetFormatPr defaultRowHeight="15" x14ac:dyDescent="0.25"/>
  <cols>
    <col min="1" max="1" width="41.5703125" style="98" customWidth="1"/>
    <col min="2" max="2" width="26.7109375" style="98" customWidth="1"/>
    <col min="3" max="3" width="61.85546875" style="98" customWidth="1"/>
    <col min="4" max="4" width="6.140625" style="98" customWidth="1"/>
    <col min="5" max="5" width="41.85546875" style="653" customWidth="1"/>
    <col min="6" max="6" width="27.85546875" style="98" customWidth="1"/>
    <col min="7" max="7" width="25.28515625" style="98" customWidth="1"/>
  </cols>
  <sheetData>
    <row r="1" spans="1:45" ht="23.25" customHeight="1" x14ac:dyDescent="0.25">
      <c r="A1" s="999" t="s">
        <v>383</v>
      </c>
      <c r="B1" s="999"/>
      <c r="C1" s="999"/>
      <c r="D1" s="999"/>
      <c r="E1" s="999"/>
      <c r="F1" s="999"/>
      <c r="G1" s="999"/>
    </row>
    <row r="2" spans="1:45" ht="12.75" customHeight="1" x14ac:dyDescent="0.25">
      <c r="A2" s="797"/>
      <c r="B2" s="797"/>
      <c r="C2" s="797"/>
      <c r="D2" s="797"/>
      <c r="E2" s="797"/>
      <c r="F2" s="797"/>
      <c r="G2" s="797"/>
    </row>
    <row r="3" spans="1:45" ht="15.75" x14ac:dyDescent="0.25">
      <c r="A3" s="3" t="s">
        <v>371</v>
      </c>
      <c r="B3" s="3"/>
      <c r="E3" s="654"/>
      <c r="F3" s="3"/>
      <c r="G3" s="3"/>
    </row>
    <row r="4" spans="1:45" ht="15.75" thickBot="1" x14ac:dyDescent="0.3"/>
    <row r="5" spans="1:45" ht="32.25" customHeight="1" thickBot="1" x14ac:dyDescent="0.3">
      <c r="A5" s="969" t="s">
        <v>2</v>
      </c>
      <c r="B5" s="970"/>
      <c r="C5" s="224"/>
      <c r="D5" s="224"/>
      <c r="E5" s="830" t="s">
        <v>481</v>
      </c>
      <c r="F5" s="723" t="s">
        <v>308</v>
      </c>
      <c r="G5" s="748" t="s">
        <v>364</v>
      </c>
    </row>
    <row r="6" spans="1:45" ht="14.25" customHeight="1" x14ac:dyDescent="0.25">
      <c r="A6" s="971" t="s">
        <v>589</v>
      </c>
      <c r="B6" s="972"/>
      <c r="C6" s="626" t="s">
        <v>385</v>
      </c>
      <c r="D6" s="835" t="s">
        <v>386</v>
      </c>
      <c r="E6" s="1011" t="s">
        <v>381</v>
      </c>
      <c r="F6" s="627" t="s">
        <v>77</v>
      </c>
      <c r="G6" s="749"/>
    </row>
    <row r="7" spans="1:45" x14ac:dyDescent="0.25">
      <c r="A7" s="973"/>
      <c r="B7" s="974"/>
      <c r="C7" s="622" t="s">
        <v>359</v>
      </c>
      <c r="D7" s="836" t="s">
        <v>387</v>
      </c>
      <c r="E7" s="1012"/>
      <c r="F7" s="623" t="s">
        <v>77</v>
      </c>
      <c r="G7" s="750"/>
    </row>
    <row r="8" spans="1:45" ht="15.75" thickBot="1" x14ac:dyDescent="0.3">
      <c r="A8" s="975"/>
      <c r="B8" s="976"/>
      <c r="C8" s="636" t="s">
        <v>180</v>
      </c>
      <c r="D8" s="838" t="s">
        <v>388</v>
      </c>
      <c r="E8" s="1013"/>
      <c r="F8" s="846" t="s">
        <v>310</v>
      </c>
      <c r="G8" s="757"/>
    </row>
    <row r="9" spans="1:45" ht="15" customHeight="1" x14ac:dyDescent="0.25">
      <c r="A9" s="971" t="s">
        <v>408</v>
      </c>
      <c r="B9" s="972"/>
      <c r="C9" s="626" t="s">
        <v>187</v>
      </c>
      <c r="D9" s="835" t="s">
        <v>433</v>
      </c>
      <c r="E9" s="1011" t="s">
        <v>391</v>
      </c>
      <c r="F9" s="627" t="s">
        <v>310</v>
      </c>
      <c r="G9" s="749"/>
    </row>
    <row r="10" spans="1:45" x14ac:dyDescent="0.25">
      <c r="A10" s="973"/>
      <c r="B10" s="974"/>
      <c r="C10" s="622" t="s">
        <v>173</v>
      </c>
      <c r="D10" s="836" t="s">
        <v>434</v>
      </c>
      <c r="E10" s="1014"/>
      <c r="F10" s="623" t="s">
        <v>310</v>
      </c>
      <c r="G10" s="750"/>
    </row>
    <row r="11" spans="1:45" x14ac:dyDescent="0.25">
      <c r="A11" s="973"/>
      <c r="B11" s="974"/>
      <c r="C11" s="622" t="s">
        <v>174</v>
      </c>
      <c r="D11" s="836" t="s">
        <v>435</v>
      </c>
      <c r="E11" s="1014"/>
      <c r="F11" s="623" t="s">
        <v>310</v>
      </c>
      <c r="G11" s="752"/>
    </row>
    <row r="12" spans="1:45" ht="15.75" thickBot="1" x14ac:dyDescent="0.3">
      <c r="A12" s="975"/>
      <c r="B12" s="976"/>
      <c r="C12" s="636" t="s">
        <v>175</v>
      </c>
      <c r="D12" s="847" t="s">
        <v>436</v>
      </c>
      <c r="E12" s="1015"/>
      <c r="F12" s="637" t="s">
        <v>310</v>
      </c>
      <c r="G12" s="776"/>
    </row>
    <row r="13" spans="1:45" x14ac:dyDescent="0.25">
      <c r="A13" s="959" t="s">
        <v>407</v>
      </c>
      <c r="B13" s="799"/>
      <c r="C13" s="626" t="s">
        <v>392</v>
      </c>
      <c r="D13" s="911" t="s">
        <v>603</v>
      </c>
      <c r="E13" s="628" t="s">
        <v>394</v>
      </c>
      <c r="F13" s="717" t="s">
        <v>310</v>
      </c>
      <c r="G13" s="775"/>
    </row>
    <row r="14" spans="1:45" x14ac:dyDescent="0.25">
      <c r="A14" s="960"/>
      <c r="B14" s="909"/>
      <c r="C14" s="914" t="s">
        <v>602</v>
      </c>
      <c r="D14" s="912" t="s">
        <v>604</v>
      </c>
      <c r="E14" s="918" t="s">
        <v>394</v>
      </c>
      <c r="F14" s="919" t="s">
        <v>310</v>
      </c>
      <c r="G14" s="920"/>
    </row>
    <row r="15" spans="1:45" ht="15.75" thickBot="1" x14ac:dyDescent="0.3">
      <c r="A15" s="961"/>
      <c r="B15" s="801"/>
      <c r="C15" s="689" t="s">
        <v>393</v>
      </c>
      <c r="D15" s="913" t="s">
        <v>605</v>
      </c>
      <c r="E15" s="848" t="s">
        <v>382</v>
      </c>
      <c r="F15" s="910" t="s">
        <v>310</v>
      </c>
      <c r="G15" s="777"/>
    </row>
    <row r="16" spans="1:45" s="3" customFormat="1" ht="15.75" customHeight="1" x14ac:dyDescent="0.25">
      <c r="A16" s="971" t="s">
        <v>406</v>
      </c>
      <c r="B16" s="972"/>
      <c r="C16" s="626" t="s">
        <v>403</v>
      </c>
      <c r="D16" s="835" t="s">
        <v>438</v>
      </c>
      <c r="E16" s="1011" t="s">
        <v>390</v>
      </c>
      <c r="F16" s="627" t="s">
        <v>310</v>
      </c>
      <c r="G16" s="749"/>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row>
    <row r="17" spans="1:45" s="3" customFormat="1" ht="15.75" customHeight="1" x14ac:dyDescent="0.25">
      <c r="A17" s="973"/>
      <c r="B17" s="974"/>
      <c r="C17" s="622" t="s">
        <v>401</v>
      </c>
      <c r="D17" s="836" t="s">
        <v>437</v>
      </c>
      <c r="E17" s="1014"/>
      <c r="F17" s="623" t="s">
        <v>310</v>
      </c>
      <c r="G17" s="75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row>
    <row r="18" spans="1:45" s="3" customFormat="1" ht="15.75" customHeight="1" thickBot="1" x14ac:dyDescent="0.3">
      <c r="A18" s="975"/>
      <c r="B18" s="976"/>
      <c r="C18" s="636" t="s">
        <v>402</v>
      </c>
      <c r="D18" s="847" t="s">
        <v>439</v>
      </c>
      <c r="E18" s="1015"/>
      <c r="F18" s="846" t="s">
        <v>310</v>
      </c>
      <c r="G18" s="757"/>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row>
    <row r="19" spans="1:45" ht="15" customHeight="1" x14ac:dyDescent="0.25">
      <c r="A19" s="971" t="s">
        <v>404</v>
      </c>
      <c r="B19" s="972"/>
      <c r="C19" s="690" t="s">
        <v>410</v>
      </c>
      <c r="D19" s="1011" t="s">
        <v>440</v>
      </c>
      <c r="E19" s="1011" t="s">
        <v>405</v>
      </c>
      <c r="F19" s="849" t="s">
        <v>77</v>
      </c>
      <c r="G19" s="749"/>
    </row>
    <row r="20" spans="1:45" x14ac:dyDescent="0.25">
      <c r="A20" s="973"/>
      <c r="B20" s="974"/>
      <c r="C20" s="632" t="s">
        <v>411</v>
      </c>
      <c r="D20" s="1014"/>
      <c r="E20" s="1014"/>
      <c r="F20" s="633" t="s">
        <v>77</v>
      </c>
      <c r="G20" s="750"/>
    </row>
    <row r="21" spans="1:45" x14ac:dyDescent="0.25">
      <c r="A21" s="973"/>
      <c r="B21" s="974"/>
      <c r="C21" s="632" t="s">
        <v>412</v>
      </c>
      <c r="D21" s="1014"/>
      <c r="E21" s="1014"/>
      <c r="F21" s="633" t="s">
        <v>77</v>
      </c>
      <c r="G21" s="750"/>
    </row>
    <row r="22" spans="1:45" ht="30" x14ac:dyDescent="0.25">
      <c r="A22" s="973"/>
      <c r="B22" s="974"/>
      <c r="C22" s="923" t="s">
        <v>611</v>
      </c>
      <c r="D22" s="1014"/>
      <c r="E22" s="1014"/>
      <c r="F22" s="924" t="s">
        <v>77</v>
      </c>
      <c r="G22" s="750"/>
    </row>
    <row r="23" spans="1:45" ht="15" customHeight="1" x14ac:dyDescent="0.25">
      <c r="A23" s="973"/>
      <c r="B23" s="974"/>
      <c r="C23" s="632" t="s">
        <v>413</v>
      </c>
      <c r="D23" s="1014"/>
      <c r="E23" s="1014"/>
      <c r="F23" s="633" t="s">
        <v>77</v>
      </c>
      <c r="G23" s="750"/>
    </row>
    <row r="24" spans="1:45" x14ac:dyDescent="0.25">
      <c r="A24" s="973"/>
      <c r="B24" s="974"/>
      <c r="C24" s="632" t="s">
        <v>414</v>
      </c>
      <c r="D24" s="1014"/>
      <c r="E24" s="1014"/>
      <c r="F24" s="633" t="s">
        <v>77</v>
      </c>
      <c r="G24" s="750"/>
    </row>
    <row r="25" spans="1:45" x14ac:dyDescent="0.25">
      <c r="A25" s="973"/>
      <c r="B25" s="974"/>
      <c r="C25" s="632" t="s">
        <v>415</v>
      </c>
      <c r="D25" s="1014"/>
      <c r="E25" s="1014"/>
      <c r="F25" s="633" t="s">
        <v>77</v>
      </c>
      <c r="G25" s="750"/>
    </row>
    <row r="26" spans="1:45" ht="15" customHeight="1" x14ac:dyDescent="0.25">
      <c r="A26" s="973"/>
      <c r="B26" s="974"/>
      <c r="C26" s="632" t="s">
        <v>416</v>
      </c>
      <c r="D26" s="1014"/>
      <c r="E26" s="1014"/>
      <c r="F26" s="633" t="s">
        <v>77</v>
      </c>
      <c r="G26" s="750"/>
    </row>
    <row r="27" spans="1:45" ht="18" customHeight="1" x14ac:dyDescent="0.25">
      <c r="A27" s="973"/>
      <c r="B27" s="974"/>
      <c r="C27" s="632" t="s">
        <v>606</v>
      </c>
      <c r="D27" s="1014"/>
      <c r="E27" s="1014"/>
      <c r="F27" s="633" t="s">
        <v>77</v>
      </c>
      <c r="G27" s="750"/>
    </row>
    <row r="28" spans="1:45" x14ac:dyDescent="0.25">
      <c r="A28" s="973"/>
      <c r="B28" s="974"/>
      <c r="C28" s="632" t="s">
        <v>417</v>
      </c>
      <c r="D28" s="1014"/>
      <c r="E28" s="1014"/>
      <c r="F28" s="633" t="s">
        <v>77</v>
      </c>
      <c r="G28" s="750"/>
    </row>
    <row r="29" spans="1:45" x14ac:dyDescent="0.25">
      <c r="A29" s="973"/>
      <c r="B29" s="974"/>
      <c r="C29" s="632" t="s">
        <v>418</v>
      </c>
      <c r="D29" s="1014"/>
      <c r="E29" s="1014"/>
      <c r="F29" s="633" t="s">
        <v>77</v>
      </c>
      <c r="G29" s="750"/>
    </row>
    <row r="30" spans="1:45" x14ac:dyDescent="0.25">
      <c r="A30" s="973"/>
      <c r="B30" s="974"/>
      <c r="C30" s="632" t="s">
        <v>419</v>
      </c>
      <c r="D30" s="1014"/>
      <c r="E30" s="1014"/>
      <c r="F30" s="633" t="s">
        <v>77</v>
      </c>
      <c r="G30" s="750"/>
    </row>
    <row r="31" spans="1:45" x14ac:dyDescent="0.25">
      <c r="A31" s="973"/>
      <c r="B31" s="974"/>
      <c r="C31" s="632" t="s">
        <v>420</v>
      </c>
      <c r="D31" s="1014"/>
      <c r="E31" s="1014"/>
      <c r="F31" s="633" t="s">
        <v>77</v>
      </c>
      <c r="G31" s="750"/>
    </row>
    <row r="32" spans="1:45" x14ac:dyDescent="0.25">
      <c r="A32" s="973"/>
      <c r="B32" s="974"/>
      <c r="C32" s="632" t="s">
        <v>164</v>
      </c>
      <c r="D32" s="1014"/>
      <c r="E32" s="1014"/>
      <c r="F32" s="633" t="s">
        <v>77</v>
      </c>
      <c r="G32" s="750"/>
    </row>
    <row r="33" spans="1:7" x14ac:dyDescent="0.25">
      <c r="A33" s="973"/>
      <c r="B33" s="974"/>
      <c r="C33" s="632" t="s">
        <v>140</v>
      </c>
      <c r="D33" s="1014"/>
      <c r="E33" s="1014"/>
      <c r="F33" s="633" t="s">
        <v>77</v>
      </c>
      <c r="G33" s="750"/>
    </row>
    <row r="34" spans="1:7" x14ac:dyDescent="0.25">
      <c r="A34" s="973"/>
      <c r="B34" s="974"/>
      <c r="C34" s="632" t="s">
        <v>139</v>
      </c>
      <c r="D34" s="1014"/>
      <c r="E34" s="1014"/>
      <c r="F34" s="633" t="s">
        <v>77</v>
      </c>
      <c r="G34" s="750"/>
    </row>
    <row r="35" spans="1:7" x14ac:dyDescent="0.25">
      <c r="A35" s="973"/>
      <c r="B35" s="974"/>
      <c r="C35" s="632" t="s">
        <v>421</v>
      </c>
      <c r="D35" s="1014"/>
      <c r="E35" s="1014"/>
      <c r="F35" s="633" t="s">
        <v>77</v>
      </c>
      <c r="G35" s="750"/>
    </row>
    <row r="36" spans="1:7" x14ac:dyDescent="0.25">
      <c r="A36" s="973"/>
      <c r="B36" s="974"/>
      <c r="C36" s="632" t="s">
        <v>422</v>
      </c>
      <c r="D36" s="1014"/>
      <c r="E36" s="1014"/>
      <c r="F36" s="633" t="s">
        <v>77</v>
      </c>
      <c r="G36" s="750"/>
    </row>
    <row r="37" spans="1:7" x14ac:dyDescent="0.25">
      <c r="A37" s="973"/>
      <c r="B37" s="974"/>
      <c r="C37" s="632" t="s">
        <v>423</v>
      </c>
      <c r="D37" s="1014"/>
      <c r="E37" s="1014"/>
      <c r="F37" s="633" t="s">
        <v>77</v>
      </c>
      <c r="G37" s="750"/>
    </row>
    <row r="38" spans="1:7" x14ac:dyDescent="0.25">
      <c r="A38" s="973"/>
      <c r="B38" s="974"/>
      <c r="C38" s="632" t="s">
        <v>424</v>
      </c>
      <c r="D38" s="1014"/>
      <c r="E38" s="1014"/>
      <c r="F38" s="633" t="s">
        <v>77</v>
      </c>
      <c r="G38" s="750"/>
    </row>
    <row r="39" spans="1:7" x14ac:dyDescent="0.25">
      <c r="A39" s="973"/>
      <c r="B39" s="974"/>
      <c r="C39" s="632" t="s">
        <v>425</v>
      </c>
      <c r="D39" s="1014"/>
      <c r="E39" s="1014"/>
      <c r="F39" s="633" t="s">
        <v>77</v>
      </c>
      <c r="G39" s="750"/>
    </row>
    <row r="40" spans="1:7" x14ac:dyDescent="0.25">
      <c r="A40" s="973"/>
      <c r="B40" s="974"/>
      <c r="C40" s="632" t="s">
        <v>426</v>
      </c>
      <c r="D40" s="1014"/>
      <c r="E40" s="1014"/>
      <c r="F40" s="802" t="s">
        <v>77</v>
      </c>
      <c r="G40" s="755"/>
    </row>
    <row r="41" spans="1:7" x14ac:dyDescent="0.25">
      <c r="A41" s="973"/>
      <c r="B41" s="974"/>
      <c r="C41" s="695" t="s">
        <v>427</v>
      </c>
      <c r="D41" s="1014"/>
      <c r="E41" s="1014"/>
      <c r="F41" s="634" t="s">
        <v>365</v>
      </c>
      <c r="G41" s="751"/>
    </row>
    <row r="42" spans="1:7" x14ac:dyDescent="0.25">
      <c r="A42" s="973"/>
      <c r="B42" s="974"/>
      <c r="C42" s="632" t="s">
        <v>428</v>
      </c>
      <c r="D42" s="1014"/>
      <c r="E42" s="1014"/>
      <c r="F42" s="634" t="s">
        <v>365</v>
      </c>
      <c r="G42" s="750"/>
    </row>
    <row r="43" spans="1:7" x14ac:dyDescent="0.25">
      <c r="A43" s="973"/>
      <c r="B43" s="974"/>
      <c r="C43" s="632" t="s">
        <v>429</v>
      </c>
      <c r="D43" s="1014"/>
      <c r="E43" s="1014"/>
      <c r="F43" s="633" t="s">
        <v>77</v>
      </c>
      <c r="G43" s="750"/>
    </row>
    <row r="44" spans="1:7" ht="15.75" customHeight="1" x14ac:dyDescent="0.25">
      <c r="A44" s="973"/>
      <c r="B44" s="974"/>
      <c r="C44" s="632" t="s">
        <v>430</v>
      </c>
      <c r="D44" s="1014"/>
      <c r="E44" s="1014"/>
      <c r="F44" s="634" t="s">
        <v>365</v>
      </c>
      <c r="G44" s="750"/>
    </row>
    <row r="45" spans="1:7" x14ac:dyDescent="0.25">
      <c r="A45" s="973"/>
      <c r="B45" s="974"/>
      <c r="C45" s="323" t="s">
        <v>431</v>
      </c>
      <c r="D45" s="1014"/>
      <c r="E45" s="1014"/>
      <c r="F45" s="634" t="s">
        <v>365</v>
      </c>
      <c r="G45" s="756"/>
    </row>
    <row r="46" spans="1:7" ht="15" customHeight="1" thickBot="1" x14ac:dyDescent="0.3">
      <c r="A46" s="975"/>
      <c r="B46" s="976"/>
      <c r="C46" s="636" t="s">
        <v>432</v>
      </c>
      <c r="D46" s="1015"/>
      <c r="E46" s="1015"/>
      <c r="F46" s="850" t="s">
        <v>365</v>
      </c>
      <c r="G46" s="757"/>
    </row>
    <row r="47" spans="1:7" ht="15.75" customHeight="1" x14ac:dyDescent="0.25">
      <c r="A47" s="973" t="s">
        <v>600</v>
      </c>
      <c r="B47" s="974"/>
      <c r="C47" s="308" t="s">
        <v>396</v>
      </c>
      <c r="D47" s="837" t="s">
        <v>441</v>
      </c>
      <c r="E47" s="1014" t="s">
        <v>395</v>
      </c>
      <c r="F47" s="338" t="s">
        <v>311</v>
      </c>
      <c r="G47" s="845"/>
    </row>
    <row r="48" spans="1:7" ht="15.75" customHeight="1" x14ac:dyDescent="0.25">
      <c r="A48" s="973"/>
      <c r="B48" s="974"/>
      <c r="C48" s="622" t="s">
        <v>397</v>
      </c>
      <c r="D48" s="836" t="s">
        <v>442</v>
      </c>
      <c r="E48" s="1014"/>
      <c r="F48" s="633" t="s">
        <v>311</v>
      </c>
      <c r="G48" s="750"/>
    </row>
    <row r="49" spans="1:7" ht="15.75" customHeight="1" x14ac:dyDescent="0.25">
      <c r="A49" s="973"/>
      <c r="B49" s="974"/>
      <c r="C49" s="622" t="s">
        <v>398</v>
      </c>
      <c r="D49" s="836" t="s">
        <v>443</v>
      </c>
      <c r="E49" s="1014"/>
      <c r="F49" s="633" t="s">
        <v>311</v>
      </c>
      <c r="G49" s="750"/>
    </row>
    <row r="50" spans="1:7" ht="15.75" customHeight="1" x14ac:dyDescent="0.25">
      <c r="A50" s="973"/>
      <c r="B50" s="974"/>
      <c r="C50" s="622" t="s">
        <v>399</v>
      </c>
      <c r="D50" s="836" t="s">
        <v>444</v>
      </c>
      <c r="E50" s="1014"/>
      <c r="F50" s="633" t="s">
        <v>311</v>
      </c>
      <c r="G50" s="750"/>
    </row>
    <row r="51" spans="1:7" ht="15.75" customHeight="1" thickBot="1" x14ac:dyDescent="0.3">
      <c r="A51" s="975"/>
      <c r="B51" s="976"/>
      <c r="C51" s="636" t="s">
        <v>400</v>
      </c>
      <c r="D51" s="838" t="s">
        <v>445</v>
      </c>
      <c r="E51" s="1015"/>
      <c r="F51" s="637" t="s">
        <v>311</v>
      </c>
      <c r="G51" s="757"/>
    </row>
    <row r="52" spans="1:7" ht="30.75" customHeight="1" x14ac:dyDescent="0.25">
      <c r="A52" s="605"/>
      <c r="B52" s="605"/>
      <c r="C52" s="605"/>
      <c r="D52" s="800"/>
      <c r="E52" s="487"/>
      <c r="F52" s="605"/>
      <c r="G52" s="605"/>
    </row>
    <row r="53" spans="1:7" ht="15.75" customHeight="1" x14ac:dyDescent="0.25">
      <c r="A53" s="833" t="s">
        <v>384</v>
      </c>
      <c r="B53" s="831"/>
      <c r="C53" s="831"/>
      <c r="D53" s="831"/>
      <c r="E53" s="832"/>
      <c r="F53" s="831"/>
      <c r="G53" s="831"/>
    </row>
    <row r="54" spans="1:7" ht="17.25" customHeight="1" x14ac:dyDescent="0.25">
      <c r="A54" s="839" t="s">
        <v>493</v>
      </c>
      <c r="B54" s="831"/>
      <c r="C54" s="831"/>
      <c r="D54" s="831"/>
      <c r="E54" s="831"/>
      <c r="F54" s="831"/>
      <c r="G54" s="831"/>
    </row>
    <row r="55" spans="1:7" ht="15.75" customHeight="1" x14ac:dyDescent="0.25">
      <c r="A55" s="1007" t="s">
        <v>389</v>
      </c>
      <c r="B55" s="1007"/>
      <c r="C55" s="1007"/>
      <c r="D55" s="1007"/>
      <c r="E55" s="1007"/>
      <c r="F55" s="1007"/>
      <c r="G55" s="1007"/>
    </row>
    <row r="56" spans="1:7" ht="15.75" customHeight="1" x14ac:dyDescent="0.25">
      <c r="A56" s="1007" t="s">
        <v>511</v>
      </c>
      <c r="B56" s="1007"/>
      <c r="C56" s="1007"/>
      <c r="D56" s="1007"/>
      <c r="E56" s="1007"/>
      <c r="F56" s="1007"/>
      <c r="G56" s="1007"/>
    </row>
    <row r="57" spans="1:7" ht="15.75" customHeight="1" x14ac:dyDescent="0.25">
      <c r="A57" s="1007" t="s">
        <v>512</v>
      </c>
      <c r="B57" s="1007"/>
      <c r="C57" s="1007"/>
      <c r="D57" s="1007"/>
      <c r="E57" s="1007"/>
      <c r="F57" s="1007"/>
      <c r="G57" s="1007"/>
    </row>
    <row r="58" spans="1:7" ht="16.5" customHeight="1" x14ac:dyDescent="0.25">
      <c r="A58" s="1007" t="s">
        <v>596</v>
      </c>
      <c r="B58" s="1007"/>
      <c r="C58" s="1007"/>
      <c r="D58" s="1007"/>
      <c r="E58" s="1007"/>
      <c r="F58" s="1007"/>
      <c r="G58" s="1007"/>
    </row>
    <row r="59" spans="1:7" ht="15.75" customHeight="1" x14ac:dyDescent="0.25">
      <c r="A59" s="1007" t="s">
        <v>446</v>
      </c>
      <c r="B59" s="1007"/>
      <c r="C59" s="1007"/>
      <c r="D59" s="1007"/>
      <c r="E59" s="1007"/>
      <c r="F59" s="1007"/>
      <c r="G59" s="1007"/>
    </row>
    <row r="60" spans="1:7" ht="15.75" customHeight="1" x14ac:dyDescent="0.25">
      <c r="A60" s="1007" t="s">
        <v>447</v>
      </c>
      <c r="B60" s="1007"/>
      <c r="C60" s="1007"/>
      <c r="D60" s="1007"/>
      <c r="E60" s="1007"/>
      <c r="F60" s="1007"/>
      <c r="G60" s="1007"/>
    </row>
    <row r="61" spans="1:7" ht="15.75" customHeight="1" x14ac:dyDescent="0.25">
      <c r="A61" s="1007" t="s">
        <v>448</v>
      </c>
      <c r="B61" s="1007"/>
      <c r="C61" s="1007"/>
      <c r="D61" s="1007"/>
      <c r="E61" s="1007"/>
      <c r="F61" s="1007"/>
      <c r="G61" s="1007"/>
    </row>
    <row r="62" spans="1:7" ht="15.75" customHeight="1" x14ac:dyDescent="0.25">
      <c r="A62" s="1007" t="s">
        <v>449</v>
      </c>
      <c r="B62" s="1007"/>
      <c r="C62" s="1007"/>
      <c r="D62" s="1007"/>
      <c r="E62" s="1007"/>
      <c r="F62" s="1007"/>
      <c r="G62" s="1007"/>
    </row>
    <row r="63" spans="1:7" x14ac:dyDescent="0.25">
      <c r="A63" s="1016" t="s">
        <v>608</v>
      </c>
      <c r="B63" s="1016"/>
      <c r="C63" s="1016"/>
      <c r="D63" s="1016"/>
      <c r="E63" s="1016"/>
      <c r="F63" s="1016"/>
      <c r="G63" s="1016"/>
    </row>
    <row r="64" spans="1:7" x14ac:dyDescent="0.25">
      <c r="A64" s="929" t="s">
        <v>609</v>
      </c>
      <c r="B64" s="929"/>
      <c r="C64" s="929"/>
      <c r="D64" s="929"/>
      <c r="E64" s="929"/>
      <c r="F64" s="929"/>
      <c r="G64" s="929"/>
    </row>
    <row r="65" spans="1:7" x14ac:dyDescent="0.25">
      <c r="A65" s="929" t="s">
        <v>610</v>
      </c>
      <c r="B65" s="930"/>
      <c r="C65" s="930"/>
      <c r="D65" s="930"/>
      <c r="E65" s="930"/>
      <c r="F65" s="930"/>
      <c r="G65" s="930"/>
    </row>
    <row r="66" spans="1:7" ht="15" customHeight="1" x14ac:dyDescent="0.25">
      <c r="A66" s="1007" t="s">
        <v>450</v>
      </c>
      <c r="B66" s="1007"/>
      <c r="C66" s="1007"/>
      <c r="D66" s="1007"/>
      <c r="E66" s="1007"/>
      <c r="F66" s="1007"/>
      <c r="G66" s="1007"/>
    </row>
    <row r="67" spans="1:7" x14ac:dyDescent="0.25">
      <c r="A67" s="1007" t="s">
        <v>451</v>
      </c>
      <c r="B67" s="1007"/>
      <c r="C67" s="1007"/>
      <c r="D67" s="1007"/>
      <c r="E67" s="1007"/>
      <c r="F67" s="1007"/>
      <c r="G67" s="1007"/>
    </row>
    <row r="68" spans="1:7" x14ac:dyDescent="0.25">
      <c r="A68" s="1007" t="s">
        <v>452</v>
      </c>
      <c r="B68" s="1007"/>
      <c r="C68" s="1007"/>
      <c r="D68" s="1007"/>
      <c r="E68" s="1007"/>
      <c r="F68" s="1007"/>
      <c r="G68" s="1007"/>
    </row>
    <row r="69" spans="1:7" x14ac:dyDescent="0.25">
      <c r="A69" s="1007" t="s">
        <v>607</v>
      </c>
      <c r="B69" s="1007"/>
      <c r="C69" s="1007"/>
      <c r="D69" s="1007"/>
      <c r="E69" s="1007"/>
      <c r="F69" s="1007"/>
      <c r="G69" s="1007"/>
    </row>
    <row r="70" spans="1:7" ht="15" customHeight="1" x14ac:dyDescent="0.25">
      <c r="A70" s="1007" t="s">
        <v>453</v>
      </c>
      <c r="B70" s="1007"/>
      <c r="C70" s="1007"/>
      <c r="D70" s="1007"/>
      <c r="E70" s="1007"/>
      <c r="F70" s="1007"/>
      <c r="G70" s="1007"/>
    </row>
    <row r="71" spans="1:7" x14ac:dyDescent="0.25">
      <c r="A71" s="1007" t="s">
        <v>454</v>
      </c>
      <c r="B71" s="1007"/>
      <c r="C71" s="1007"/>
      <c r="D71" s="1007"/>
      <c r="E71" s="1007"/>
      <c r="F71" s="1007"/>
      <c r="G71" s="1007"/>
    </row>
    <row r="72" spans="1:7" x14ac:dyDescent="0.25">
      <c r="A72" s="1007" t="s">
        <v>513</v>
      </c>
      <c r="B72" s="1007"/>
      <c r="C72" s="1007"/>
      <c r="D72" s="1007"/>
      <c r="E72" s="1007"/>
      <c r="F72" s="1007"/>
      <c r="G72" s="1007"/>
    </row>
    <row r="73" spans="1:7" x14ac:dyDescent="0.25">
      <c r="A73" s="1007" t="s">
        <v>514</v>
      </c>
      <c r="B73" s="1007"/>
      <c r="C73" s="1007"/>
      <c r="D73" s="1007"/>
      <c r="E73" s="1007"/>
      <c r="F73" s="1007"/>
      <c r="G73" s="1007"/>
    </row>
    <row r="74" spans="1:7" x14ac:dyDescent="0.25">
      <c r="A74" s="1007" t="s">
        <v>515</v>
      </c>
      <c r="B74" s="1007"/>
      <c r="C74" s="1007"/>
      <c r="D74" s="1007"/>
      <c r="E74" s="1007"/>
      <c r="F74" s="1007"/>
      <c r="G74" s="1007"/>
    </row>
  </sheetData>
  <customSheetViews>
    <customSheetView guid="{FE96AB7C-BC58-429D-A9AB-B72BF9B9D772}" scale="90" showGridLines="0" fitToPage="1">
      <selection activeCell="I13" sqref="I13"/>
      <pageMargins left="0" right="0" top="0" bottom="0" header="0.31496062992125984" footer="0.31496062992125984"/>
      <pageSetup paperSize="9" scale="65" fitToHeight="0" orientation="landscape" r:id="rId1"/>
      <headerFooter>
        <oddFooter>&amp;R&amp;A</oddFooter>
      </headerFooter>
    </customSheetView>
    <customSheetView guid="{A5123CC1-91DF-4362-91F0-4E2B4DA6E926}" scale="90" showGridLines="0" fitToPage="1" printArea="1" topLeftCell="A42">
      <selection activeCell="A65" sqref="A65"/>
      <pageMargins left="0" right="0" top="0" bottom="0" header="0.31496062992125984" footer="0.31496062992125984"/>
      <pageSetup paperSize="9" scale="65" fitToHeight="0" orientation="landscape" r:id="rId2"/>
      <headerFooter>
        <oddFooter>&amp;R&amp;A</oddFooter>
      </headerFooter>
    </customSheetView>
    <customSheetView guid="{A90EB146-934F-4380-B9A8-238252923F3E}" scale="90" showGridLines="0" fitToPage="1" printArea="1">
      <selection activeCell="H25" sqref="H25"/>
      <pageMargins left="0" right="0" top="0" bottom="0" header="0.31496062992125984" footer="0.31496062992125984"/>
      <pageSetup paperSize="9" scale="65" fitToHeight="0" orientation="landscape" r:id="rId3"/>
      <headerFooter>
        <oddFooter>&amp;R&amp;A</oddFooter>
      </headerFooter>
    </customSheetView>
    <customSheetView guid="{F33CC29D-51CA-434B-A83C-039D366B8F3C}" scale="90" showGridLines="0" fitToPage="1">
      <selection activeCell="I13" sqref="I13"/>
      <pageMargins left="0" right="0" top="0" bottom="0" header="0.31496062992125984" footer="0.31496062992125984"/>
      <pageSetup paperSize="9" scale="65" fitToHeight="0" orientation="landscape" r:id="rId4"/>
      <headerFooter>
        <oddFooter>&amp;R&amp;A</oddFooter>
      </headerFooter>
    </customSheetView>
  </customSheetViews>
  <mergeCells count="32">
    <mergeCell ref="A74:G74"/>
    <mergeCell ref="A73:G73"/>
    <mergeCell ref="A68:G68"/>
    <mergeCell ref="A70:G70"/>
    <mergeCell ref="A69:G69"/>
    <mergeCell ref="A71:G71"/>
    <mergeCell ref="A72:G72"/>
    <mergeCell ref="D19:D46"/>
    <mergeCell ref="A67:G67"/>
    <mergeCell ref="A59:G59"/>
    <mergeCell ref="A60:G60"/>
    <mergeCell ref="A61:G61"/>
    <mergeCell ref="A62:G62"/>
    <mergeCell ref="A55:G55"/>
    <mergeCell ref="A56:G56"/>
    <mergeCell ref="A57:G57"/>
    <mergeCell ref="A19:B46"/>
    <mergeCell ref="A47:B51"/>
    <mergeCell ref="E19:E46"/>
    <mergeCell ref="E47:E51"/>
    <mergeCell ref="A58:G58"/>
    <mergeCell ref="A63:G63"/>
    <mergeCell ref="A66:G66"/>
    <mergeCell ref="A5:B5"/>
    <mergeCell ref="A1:G1"/>
    <mergeCell ref="A9:B12"/>
    <mergeCell ref="A16:B18"/>
    <mergeCell ref="A6:B8"/>
    <mergeCell ref="E6:E8"/>
    <mergeCell ref="E9:E12"/>
    <mergeCell ref="E16:E18"/>
    <mergeCell ref="A13:A15"/>
  </mergeCells>
  <pageMargins left="0" right="0" top="0" bottom="0" header="0.31496062992125984" footer="0.31496062992125984"/>
  <pageSetup paperSize="9" scale="65" fitToHeight="0" orientation="landscape" r:id="rId5"/>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90" zoomScaleNormal="90" workbookViewId="0">
      <selection activeCell="A30" sqref="A30:H30"/>
    </sheetView>
  </sheetViews>
  <sheetFormatPr defaultRowHeight="15" x14ac:dyDescent="0.25"/>
  <cols>
    <col min="1" max="1" width="41.5703125" style="98" customWidth="1"/>
    <col min="2" max="2" width="27.7109375" style="98" customWidth="1"/>
    <col min="3" max="3" width="57.5703125" style="98" customWidth="1"/>
    <col min="4" max="4" width="6.42578125" style="98" customWidth="1"/>
    <col min="5" max="5" width="29.85546875" style="653" customWidth="1"/>
    <col min="6" max="6" width="27.85546875" style="98" customWidth="1"/>
    <col min="7" max="7" width="21.7109375" style="98" customWidth="1"/>
    <col min="8" max="8" width="23.7109375" style="98" customWidth="1"/>
    <col min="9" max="9" width="2.28515625" customWidth="1"/>
  </cols>
  <sheetData>
    <row r="1" spans="1:8" ht="23.25" customHeight="1" x14ac:dyDescent="0.25">
      <c r="A1" s="999" t="s">
        <v>455</v>
      </c>
      <c r="B1" s="999"/>
      <c r="C1" s="999"/>
      <c r="D1" s="999"/>
      <c r="E1" s="999"/>
      <c r="F1" s="999"/>
      <c r="G1" s="999"/>
      <c r="H1" s="999"/>
    </row>
    <row r="2" spans="1:8" ht="12.75" customHeight="1" x14ac:dyDescent="0.25">
      <c r="A2" s="797"/>
      <c r="B2" s="797"/>
      <c r="C2" s="797"/>
      <c r="D2" s="797"/>
      <c r="E2" s="797"/>
      <c r="F2" s="797"/>
      <c r="G2" s="797"/>
      <c r="H2" s="797"/>
    </row>
    <row r="3" spans="1:8" ht="15.75" x14ac:dyDescent="0.25">
      <c r="A3" s="3" t="s">
        <v>371</v>
      </c>
      <c r="B3" s="3"/>
      <c r="E3" s="98"/>
      <c r="F3" s="654"/>
      <c r="G3" s="3"/>
      <c r="H3" s="3"/>
    </row>
    <row r="4" spans="1:8" ht="15.75" thickBot="1" x14ac:dyDescent="0.3">
      <c r="E4" s="98"/>
      <c r="F4" s="653"/>
    </row>
    <row r="5" spans="1:8" ht="32.25" customHeight="1" thickBot="1" x14ac:dyDescent="0.3">
      <c r="A5" s="969" t="s">
        <v>2</v>
      </c>
      <c r="B5" s="970"/>
      <c r="C5" s="175"/>
      <c r="D5" s="175"/>
      <c r="E5" s="830" t="s">
        <v>481</v>
      </c>
      <c r="F5" s="742" t="s">
        <v>308</v>
      </c>
      <c r="G5" s="743"/>
      <c r="H5" s="774" t="s">
        <v>510</v>
      </c>
    </row>
    <row r="6" spans="1:8" ht="22.5" customHeight="1" x14ac:dyDescent="0.25">
      <c r="A6" s="971" t="s">
        <v>590</v>
      </c>
      <c r="B6" s="972"/>
      <c r="C6" s="688" t="s">
        <v>473</v>
      </c>
      <c r="D6" s="842" t="s">
        <v>456</v>
      </c>
      <c r="E6" s="1011" t="s">
        <v>458</v>
      </c>
      <c r="F6" s="712" t="s">
        <v>77</v>
      </c>
      <c r="G6" s="744"/>
      <c r="H6" s="775"/>
    </row>
    <row r="7" spans="1:8" ht="31.5" customHeight="1" x14ac:dyDescent="0.25">
      <c r="A7" s="973"/>
      <c r="B7" s="974"/>
      <c r="C7" s="623" t="s">
        <v>460</v>
      </c>
      <c r="D7" s="843" t="s">
        <v>457</v>
      </c>
      <c r="E7" s="1014"/>
      <c r="F7" s="851" t="s">
        <v>360</v>
      </c>
      <c r="G7" s="852"/>
      <c r="H7" s="753"/>
    </row>
    <row r="8" spans="1:8" ht="30.75" customHeight="1" x14ac:dyDescent="0.25">
      <c r="A8" s="973"/>
      <c r="B8" s="974"/>
      <c r="C8" s="840" t="s">
        <v>474</v>
      </c>
      <c r="D8" s="843" t="s">
        <v>464</v>
      </c>
      <c r="E8" s="1014"/>
      <c r="F8" s="447" t="s">
        <v>77</v>
      </c>
      <c r="G8" s="383"/>
      <c r="H8" s="754"/>
    </row>
    <row r="9" spans="1:8" ht="30.75" customHeight="1" x14ac:dyDescent="0.25">
      <c r="A9" s="973"/>
      <c r="B9" s="974"/>
      <c r="C9" s="840" t="s">
        <v>475</v>
      </c>
      <c r="D9" s="844" t="s">
        <v>468</v>
      </c>
      <c r="E9" s="1014"/>
      <c r="F9" s="447" t="s">
        <v>360</v>
      </c>
      <c r="G9" s="383"/>
      <c r="H9" s="754"/>
    </row>
    <row r="10" spans="1:8" ht="30.75" customHeight="1" thickBot="1" x14ac:dyDescent="0.3">
      <c r="A10" s="975"/>
      <c r="B10" s="976"/>
      <c r="C10" s="801" t="s">
        <v>476</v>
      </c>
      <c r="D10" s="838" t="s">
        <v>465</v>
      </c>
      <c r="E10" s="1015"/>
      <c r="F10" s="713" t="s">
        <v>310</v>
      </c>
      <c r="G10" s="745"/>
      <c r="H10" s="777"/>
    </row>
    <row r="11" spans="1:8" ht="30.75" customHeight="1" x14ac:dyDescent="0.25">
      <c r="A11" s="971" t="s">
        <v>469</v>
      </c>
      <c r="B11" s="972"/>
      <c r="C11" s="688" t="s">
        <v>472</v>
      </c>
      <c r="D11" s="844" t="s">
        <v>466</v>
      </c>
      <c r="E11" s="1011" t="s">
        <v>470</v>
      </c>
      <c r="F11" s="712" t="s">
        <v>77</v>
      </c>
      <c r="G11" s="744"/>
      <c r="H11" s="775"/>
    </row>
    <row r="12" spans="1:8" ht="30.75" customHeight="1" thickBot="1" x14ac:dyDescent="0.3">
      <c r="A12" s="975"/>
      <c r="B12" s="976"/>
      <c r="C12" s="841" t="s">
        <v>477</v>
      </c>
      <c r="D12" s="838" t="s">
        <v>471</v>
      </c>
      <c r="E12" s="1015"/>
      <c r="F12" s="713" t="s">
        <v>311</v>
      </c>
      <c r="G12" s="686"/>
      <c r="H12" s="776"/>
    </row>
    <row r="13" spans="1:8" ht="8.25" customHeight="1" thickBot="1" x14ac:dyDescent="0.3"/>
    <row r="14" spans="1:8" ht="30.75" customHeight="1" x14ac:dyDescent="0.25">
      <c r="A14" s="980" t="s">
        <v>2</v>
      </c>
      <c r="B14" s="981"/>
      <c r="C14" s="681"/>
      <c r="D14" s="532"/>
      <c r="E14" s="816"/>
      <c r="F14" s="743" t="s">
        <v>380</v>
      </c>
      <c r="G14" s="746" t="s">
        <v>363</v>
      </c>
      <c r="H14" s="774" t="s">
        <v>510</v>
      </c>
    </row>
    <row r="15" spans="1:8" ht="15.75" customHeight="1" thickBot="1" x14ac:dyDescent="0.3">
      <c r="A15" s="710"/>
      <c r="B15" s="711"/>
      <c r="C15" s="487"/>
      <c r="D15" s="275"/>
      <c r="E15" s="292"/>
      <c r="F15" s="736" t="s">
        <v>361</v>
      </c>
      <c r="G15" s="747" t="s">
        <v>348</v>
      </c>
      <c r="H15" s="737"/>
    </row>
    <row r="16" spans="1:8" ht="38.25" customHeight="1" x14ac:dyDescent="0.25">
      <c r="A16" s="971" t="s">
        <v>588</v>
      </c>
      <c r="B16" s="972"/>
      <c r="C16" s="688" t="s">
        <v>485</v>
      </c>
      <c r="D16" s="842" t="s">
        <v>483</v>
      </c>
      <c r="E16" s="1011" t="s">
        <v>482</v>
      </c>
      <c r="F16" s="857" t="s">
        <v>487</v>
      </c>
      <c r="G16" s="858"/>
      <c r="H16" s="859" t="s">
        <v>362</v>
      </c>
    </row>
    <row r="17" spans="1:8" ht="39.75" customHeight="1" thickBot="1" x14ac:dyDescent="0.3">
      <c r="A17" s="975"/>
      <c r="B17" s="976"/>
      <c r="C17" s="806" t="s">
        <v>486</v>
      </c>
      <c r="D17" s="853" t="s">
        <v>484</v>
      </c>
      <c r="E17" s="1015"/>
      <c r="F17" s="854" t="s">
        <v>487</v>
      </c>
      <c r="G17" s="855"/>
      <c r="H17" s="856" t="s">
        <v>362</v>
      </c>
    </row>
    <row r="20" spans="1:8" x14ac:dyDescent="0.25">
      <c r="A20" s="833" t="s">
        <v>384</v>
      </c>
      <c r="B20" s="831"/>
      <c r="C20" s="831"/>
      <c r="D20" s="831"/>
      <c r="E20" s="831"/>
      <c r="F20" s="832"/>
      <c r="G20" s="831"/>
      <c r="H20" s="831"/>
    </row>
    <row r="21" spans="1:8" ht="21" customHeight="1" x14ac:dyDescent="0.25">
      <c r="A21" s="839" t="s">
        <v>493</v>
      </c>
      <c r="B21" s="831"/>
      <c r="C21" s="831"/>
      <c r="D21" s="831"/>
      <c r="E21" s="831"/>
      <c r="F21" s="831"/>
      <c r="G21" s="831"/>
      <c r="H21" s="831"/>
    </row>
    <row r="22" spans="1:8" ht="21" customHeight="1" x14ac:dyDescent="0.25">
      <c r="A22" s="1007" t="s">
        <v>478</v>
      </c>
      <c r="B22" s="1007"/>
      <c r="C22" s="1007"/>
      <c r="D22" s="1007"/>
      <c r="E22" s="1007"/>
      <c r="F22" s="1007"/>
      <c r="G22" s="1007"/>
      <c r="H22" s="1007"/>
    </row>
    <row r="23" spans="1:8" ht="21" customHeight="1" x14ac:dyDescent="0.25">
      <c r="A23" s="1007" t="s">
        <v>463</v>
      </c>
      <c r="B23" s="1007"/>
      <c r="C23" s="1007"/>
      <c r="D23" s="1007"/>
      <c r="E23" s="1007"/>
      <c r="F23" s="1007"/>
      <c r="G23" s="1007"/>
      <c r="H23" s="1007"/>
    </row>
    <row r="24" spans="1:8" ht="21" customHeight="1" x14ac:dyDescent="0.25">
      <c r="A24" s="1007" t="s">
        <v>461</v>
      </c>
      <c r="B24" s="1007"/>
      <c r="C24" s="1007"/>
      <c r="D24" s="1007"/>
      <c r="E24" s="1007"/>
      <c r="F24" s="1007"/>
      <c r="G24" s="1007"/>
      <c r="H24" s="1007"/>
    </row>
    <row r="25" spans="1:8" ht="21" customHeight="1" x14ac:dyDescent="0.25">
      <c r="A25" s="1007" t="s">
        <v>462</v>
      </c>
      <c r="B25" s="1007"/>
      <c r="C25" s="1007"/>
      <c r="D25" s="1007"/>
      <c r="E25" s="1007"/>
      <c r="F25" s="1007"/>
      <c r="G25" s="1007"/>
      <c r="H25" s="1007"/>
    </row>
    <row r="26" spans="1:8" ht="21" customHeight="1" x14ac:dyDescent="0.25">
      <c r="A26" s="1007" t="s">
        <v>467</v>
      </c>
      <c r="B26" s="1007"/>
      <c r="C26" s="1007"/>
      <c r="D26" s="1007"/>
      <c r="E26" s="1007"/>
      <c r="F26" s="1007"/>
      <c r="G26" s="1007"/>
      <c r="H26" s="1007"/>
    </row>
    <row r="27" spans="1:8" ht="54" customHeight="1" x14ac:dyDescent="0.25">
      <c r="A27" s="1007" t="s">
        <v>505</v>
      </c>
      <c r="B27" s="1007"/>
      <c r="C27" s="1007"/>
      <c r="D27" s="1007"/>
      <c r="E27" s="1007"/>
      <c r="F27" s="1007"/>
      <c r="G27" s="1007"/>
      <c r="H27" s="1007"/>
    </row>
    <row r="28" spans="1:8" ht="21" customHeight="1" x14ac:dyDescent="0.25">
      <c r="A28" s="1007" t="s">
        <v>479</v>
      </c>
      <c r="B28" s="1007"/>
      <c r="C28" s="1007"/>
      <c r="D28" s="1007"/>
      <c r="E28" s="1007"/>
      <c r="F28" s="1007"/>
      <c r="G28" s="1007"/>
      <c r="H28" s="1007"/>
    </row>
    <row r="29" spans="1:8" ht="21" customHeight="1" x14ac:dyDescent="0.25">
      <c r="A29" s="1007" t="s">
        <v>480</v>
      </c>
      <c r="B29" s="1007"/>
      <c r="C29" s="1007"/>
      <c r="D29" s="1007"/>
      <c r="E29" s="1007"/>
      <c r="F29" s="1007"/>
      <c r="G29" s="1007"/>
      <c r="H29" s="1007"/>
    </row>
    <row r="30" spans="1:8" ht="48" customHeight="1" x14ac:dyDescent="0.25">
      <c r="A30" s="1007" t="s">
        <v>488</v>
      </c>
      <c r="B30" s="1007"/>
      <c r="C30" s="1007"/>
      <c r="D30" s="1007"/>
      <c r="E30" s="1007"/>
      <c r="F30" s="1007"/>
      <c r="G30" s="1007"/>
      <c r="H30" s="1007"/>
    </row>
    <row r="31" spans="1:8" ht="34.5" customHeight="1" x14ac:dyDescent="0.25">
      <c r="A31" s="1007" t="s">
        <v>506</v>
      </c>
      <c r="B31" s="1007"/>
      <c r="C31" s="1007"/>
      <c r="D31" s="1007"/>
      <c r="E31" s="1007"/>
      <c r="F31" s="1007"/>
      <c r="G31" s="1007"/>
      <c r="H31" s="1007"/>
    </row>
    <row r="32" spans="1:8" ht="32.25" customHeight="1" x14ac:dyDescent="0.25">
      <c r="A32" s="1007" t="s">
        <v>507</v>
      </c>
      <c r="B32" s="1007"/>
      <c r="C32" s="1007"/>
      <c r="D32" s="1007"/>
      <c r="E32" s="1007"/>
      <c r="F32" s="1007"/>
      <c r="G32" s="1007"/>
      <c r="H32" s="1007"/>
    </row>
    <row r="33" spans="1:8" ht="34.5" customHeight="1" x14ac:dyDescent="0.25">
      <c r="A33" s="1007" t="s">
        <v>508</v>
      </c>
      <c r="B33" s="1007"/>
      <c r="C33" s="1007"/>
      <c r="D33" s="1007"/>
      <c r="E33" s="1007"/>
      <c r="F33" s="1007"/>
      <c r="G33" s="1007"/>
      <c r="H33" s="1007"/>
    </row>
    <row r="34" spans="1:8" ht="36" customHeight="1" x14ac:dyDescent="0.25">
      <c r="A34" s="1007" t="s">
        <v>509</v>
      </c>
      <c r="B34" s="1007"/>
      <c r="C34" s="1007"/>
      <c r="D34" s="1007"/>
      <c r="E34" s="1007"/>
      <c r="F34" s="1007"/>
      <c r="G34" s="1007"/>
      <c r="H34" s="1007"/>
    </row>
    <row r="35" spans="1:8" x14ac:dyDescent="0.25">
      <c r="A35" s="1007"/>
      <c r="B35" s="1007"/>
      <c r="C35" s="1007"/>
      <c r="D35" s="1007"/>
      <c r="E35" s="1007"/>
      <c r="F35" s="1007"/>
      <c r="G35" s="1007"/>
      <c r="H35" s="1007"/>
    </row>
    <row r="36" spans="1:8" x14ac:dyDescent="0.25">
      <c r="A36" s="1007"/>
      <c r="B36" s="1007"/>
      <c r="C36" s="1007"/>
      <c r="D36" s="1007"/>
      <c r="E36" s="1007"/>
      <c r="F36" s="1007"/>
      <c r="G36" s="1007"/>
      <c r="H36" s="1007"/>
    </row>
    <row r="37" spans="1:8" x14ac:dyDescent="0.25">
      <c r="A37" s="1007"/>
      <c r="B37" s="1007"/>
      <c r="C37" s="1007"/>
      <c r="D37" s="1007"/>
      <c r="E37" s="1007"/>
      <c r="F37" s="1007"/>
      <c r="G37" s="1007"/>
      <c r="H37" s="1007"/>
    </row>
  </sheetData>
  <customSheetViews>
    <customSheetView guid="{FE96AB7C-BC58-429D-A9AB-B72BF9B9D772}" scale="90" showGridLines="0" fitToPage="1">
      <selection activeCell="A30" sqref="A30:H30"/>
      <pageMargins left="0" right="0" top="0" bottom="0" header="0.31496062992125984" footer="0.31496062992125984"/>
      <pageSetup paperSize="9" scale="62" fitToHeight="0" orientation="landscape" r:id="rId1"/>
      <headerFooter>
        <oddFooter>&amp;R&amp;A</oddFooter>
      </headerFooter>
    </customSheetView>
    <customSheetView guid="{A5123CC1-91DF-4362-91F0-4E2B4DA6E926}" scale="90" showGridLines="0" fitToPage="1">
      <selection activeCell="A30" sqref="A30:H30"/>
      <pageMargins left="0" right="0" top="0" bottom="0" header="0.31496062992125984" footer="0.31496062992125984"/>
      <pageSetup paperSize="9" scale="62" fitToHeight="0" orientation="landscape" r:id="rId2"/>
      <headerFooter>
        <oddFooter>&amp;R&amp;A</oddFooter>
      </headerFooter>
    </customSheetView>
    <customSheetView guid="{A90EB146-934F-4380-B9A8-238252923F3E}" scale="90" showGridLines="0" fitToPage="1">
      <selection activeCell="J70" sqref="J70"/>
      <pageMargins left="0" right="0" top="0" bottom="0" header="0.31496062992125984" footer="0.31496062992125984"/>
      <pageSetup paperSize="9" scale="62" fitToHeight="0" orientation="landscape" r:id="rId3"/>
      <headerFooter>
        <oddFooter>&amp;R&amp;A</oddFooter>
      </headerFooter>
    </customSheetView>
    <customSheetView guid="{F33CC29D-51CA-434B-A83C-039D366B8F3C}" scale="90" showGridLines="0" fitToPage="1">
      <selection activeCell="A30" sqref="A30:H30"/>
      <pageMargins left="0" right="0" top="0" bottom="0" header="0.31496062992125984" footer="0.31496062992125984"/>
      <pageSetup paperSize="9" scale="62" fitToHeight="0" orientation="landscape" r:id="rId4"/>
      <headerFooter>
        <oddFooter>&amp;R&amp;A</oddFooter>
      </headerFooter>
    </customSheetView>
  </customSheetViews>
  <mergeCells count="25">
    <mergeCell ref="A37:H37"/>
    <mergeCell ref="E6:E10"/>
    <mergeCell ref="A6:B10"/>
    <mergeCell ref="E11:E12"/>
    <mergeCell ref="A16:B17"/>
    <mergeCell ref="E16:E17"/>
    <mergeCell ref="A29:H29"/>
    <mergeCell ref="A30:H30"/>
    <mergeCell ref="A31:H31"/>
    <mergeCell ref="A32:H32"/>
    <mergeCell ref="A33:H33"/>
    <mergeCell ref="A24:H24"/>
    <mergeCell ref="A25:H25"/>
    <mergeCell ref="A28:H28"/>
    <mergeCell ref="A34:H34"/>
    <mergeCell ref="A5:B5"/>
    <mergeCell ref="A11:B12"/>
    <mergeCell ref="A35:H35"/>
    <mergeCell ref="A36:H36"/>
    <mergeCell ref="A1:H1"/>
    <mergeCell ref="A26:H26"/>
    <mergeCell ref="A27:H27"/>
    <mergeCell ref="A14:B14"/>
    <mergeCell ref="A22:H22"/>
    <mergeCell ref="A23:H23"/>
  </mergeCells>
  <pageMargins left="0" right="0" top="0" bottom="0" header="0.31496062992125984" footer="0.31496062992125984"/>
  <pageSetup paperSize="9" scale="62" fitToHeight="0" orientation="landscape" r:id="rId5"/>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174"/>
  <sheetViews>
    <sheetView zoomScale="80" zoomScaleNormal="80" workbookViewId="0">
      <pane xSplit="2" ySplit="10" topLeftCell="C124" activePane="bottomRight" state="frozen"/>
      <selection pane="topRight" activeCell="C1" sqref="C1"/>
      <selection pane="bottomLeft" activeCell="A11" sqref="A11"/>
      <selection pane="bottomRight" activeCell="A160" sqref="A160:AG169"/>
    </sheetView>
  </sheetViews>
  <sheetFormatPr defaultRowHeight="15" x14ac:dyDescent="0.25"/>
  <cols>
    <col min="1" max="2" width="41.5703125" style="98" customWidth="1"/>
    <col min="3" max="4" width="58.42578125" style="98" customWidth="1"/>
    <col min="5" max="5" width="47.7109375" style="98" customWidth="1"/>
    <col min="6" max="6" width="21.140625" style="98" customWidth="1"/>
    <col min="7" max="7" width="24.85546875" style="98" customWidth="1"/>
    <col min="8" max="8" width="21.7109375" style="3" customWidth="1"/>
    <col min="9" max="9" width="0.5703125" style="3" customWidth="1"/>
    <col min="10" max="10" width="22.140625" style="3" hidden="1" customWidth="1"/>
    <col min="11" max="16" width="21.7109375" style="3" hidden="1" customWidth="1"/>
    <col min="17" max="17" width="21.7109375" style="3" customWidth="1"/>
    <col min="18" max="18" width="0.5703125" style="3" customWidth="1"/>
    <col min="19" max="24" width="21.7109375" style="3" hidden="1" customWidth="1"/>
    <col min="25" max="25" width="21.7109375" style="3" customWidth="1"/>
    <col min="26" max="26" width="0.5703125" style="3" customWidth="1"/>
    <col min="27" max="29" width="21.7109375" style="3" customWidth="1"/>
    <col min="30" max="30" width="0.5703125" style="3" customWidth="1"/>
    <col min="31" max="32" width="21.7109375" style="3" hidden="1" customWidth="1"/>
    <col min="33" max="33" width="21.7109375" style="3" customWidth="1"/>
    <col min="34" max="34" width="0.5703125" style="3" customWidth="1"/>
    <col min="35" max="36" width="21.7109375" style="3" hidden="1" customWidth="1"/>
    <col min="37" max="38" width="21.7109375" style="3" customWidth="1"/>
    <col min="39" max="39" width="0.5703125" style="3" customWidth="1"/>
    <col min="40" max="40" width="20.140625" style="3" customWidth="1"/>
    <col min="41" max="41" width="20.85546875" style="98" customWidth="1"/>
    <col min="42" max="42" width="21.85546875" style="98" customWidth="1"/>
    <col min="43" max="16384" width="9.140625" style="3"/>
  </cols>
  <sheetData>
    <row r="1" spans="1:44" ht="18.75" x14ac:dyDescent="0.25">
      <c r="A1" s="97" t="s">
        <v>0</v>
      </c>
      <c r="B1" s="97"/>
      <c r="C1" s="97"/>
      <c r="D1" s="97"/>
      <c r="E1" s="97"/>
      <c r="F1" s="97"/>
      <c r="G1" s="97"/>
    </row>
    <row r="2" spans="1:44" x14ac:dyDescent="0.25">
      <c r="A2" s="3" t="s">
        <v>331</v>
      </c>
      <c r="B2" s="3"/>
      <c r="C2" s="231" t="s">
        <v>181</v>
      </c>
      <c r="D2" s="231"/>
      <c r="E2" s="3"/>
      <c r="F2" s="3"/>
      <c r="G2" s="3"/>
    </row>
    <row r="3" spans="1:44" x14ac:dyDescent="0.25">
      <c r="C3" s="162" t="s">
        <v>207</v>
      </c>
      <c r="D3" s="162"/>
      <c r="Q3" s="237"/>
      <c r="Y3" s="237"/>
      <c r="AC3" s="237"/>
    </row>
    <row r="4" spans="1:44" ht="15.75" thickBot="1" x14ac:dyDescent="0.3">
      <c r="C4" s="293" t="s">
        <v>220</v>
      </c>
      <c r="D4" s="293"/>
      <c r="Q4" s="237"/>
      <c r="Y4" s="237"/>
      <c r="AC4" s="237"/>
    </row>
    <row r="5" spans="1:44" s="93" customFormat="1" ht="24" customHeight="1" thickBot="1" x14ac:dyDescent="0.3">
      <c r="A5" s="29" t="s">
        <v>31</v>
      </c>
      <c r="B5" s="29"/>
      <c r="C5" s="29"/>
      <c r="D5" s="29"/>
      <c r="E5" s="29"/>
      <c r="F5" s="29"/>
      <c r="G5" s="29"/>
      <c r="H5" s="187" t="s">
        <v>115</v>
      </c>
      <c r="J5" s="1031" t="s">
        <v>118</v>
      </c>
      <c r="K5" s="1032"/>
      <c r="L5" s="1032"/>
      <c r="M5" s="1032"/>
      <c r="N5" s="1032"/>
      <c r="O5" s="1032"/>
      <c r="P5" s="1033"/>
      <c r="Q5" s="187" t="s">
        <v>168</v>
      </c>
      <c r="S5" s="1031" t="s">
        <v>119</v>
      </c>
      <c r="T5" s="1032"/>
      <c r="U5" s="1032"/>
      <c r="V5" s="1032"/>
      <c r="W5" s="1032"/>
      <c r="X5" s="1033"/>
      <c r="Y5" s="187" t="s">
        <v>169</v>
      </c>
      <c r="AA5" s="1031" t="s">
        <v>127</v>
      </c>
      <c r="AB5" s="1033"/>
      <c r="AC5" s="187" t="s">
        <v>170</v>
      </c>
      <c r="AE5" s="1031" t="s">
        <v>128</v>
      </c>
      <c r="AF5" s="1033"/>
      <c r="AG5" s="187" t="s">
        <v>171</v>
      </c>
      <c r="AI5" s="1031" t="s">
        <v>131</v>
      </c>
      <c r="AJ5" s="1033"/>
      <c r="AK5" s="217" t="s">
        <v>172</v>
      </c>
      <c r="AL5" s="187" t="s">
        <v>183</v>
      </c>
      <c r="AO5" s="2"/>
      <c r="AP5" s="2"/>
    </row>
    <row r="6" spans="1:44" s="101" customFormat="1" ht="37.5" customHeight="1" thickBot="1" x14ac:dyDescent="0.3">
      <c r="A6" s="99" t="s">
        <v>2</v>
      </c>
      <c r="B6" s="99"/>
      <c r="C6" s="99"/>
      <c r="D6" s="99" t="s">
        <v>282</v>
      </c>
      <c r="E6" s="99" t="s">
        <v>10</v>
      </c>
      <c r="F6" s="99"/>
      <c r="G6" s="99"/>
      <c r="H6" s="99" t="s">
        <v>301</v>
      </c>
      <c r="I6" s="99"/>
      <c r="J6" s="99" t="s">
        <v>167</v>
      </c>
      <c r="K6" s="99" t="s">
        <v>123</v>
      </c>
      <c r="L6" s="99" t="s">
        <v>116</v>
      </c>
      <c r="M6" s="99" t="s">
        <v>117</v>
      </c>
      <c r="N6" s="99" t="s">
        <v>302</v>
      </c>
      <c r="O6" s="99" t="s">
        <v>303</v>
      </c>
      <c r="P6" s="99"/>
      <c r="Q6" s="99" t="s">
        <v>184</v>
      </c>
      <c r="R6" s="99"/>
      <c r="S6" s="99" t="s">
        <v>304</v>
      </c>
      <c r="T6" s="99" t="s">
        <v>124</v>
      </c>
      <c r="U6" s="99" t="s">
        <v>305</v>
      </c>
      <c r="V6" s="99" t="s">
        <v>306</v>
      </c>
      <c r="W6" s="99" t="s">
        <v>126</v>
      </c>
      <c r="X6" s="99" t="s">
        <v>122</v>
      </c>
      <c r="Y6" s="99" t="s">
        <v>184</v>
      </c>
      <c r="Z6" s="99"/>
      <c r="AA6" s="99" t="s">
        <v>120</v>
      </c>
      <c r="AB6" s="99" t="s">
        <v>121</v>
      </c>
      <c r="AC6" s="99" t="s">
        <v>184</v>
      </c>
      <c r="AD6" s="99"/>
      <c r="AE6" s="99" t="s">
        <v>129</v>
      </c>
      <c r="AF6" s="99" t="s">
        <v>130</v>
      </c>
      <c r="AG6" s="99" t="s">
        <v>184</v>
      </c>
      <c r="AH6" s="99"/>
      <c r="AI6" s="99" t="s">
        <v>132</v>
      </c>
      <c r="AJ6" s="99" t="s">
        <v>133</v>
      </c>
      <c r="AK6" s="99" t="s">
        <v>184</v>
      </c>
      <c r="AL6" s="260"/>
      <c r="AM6" s="224"/>
      <c r="AN6" s="99" t="s">
        <v>73</v>
      </c>
      <c r="AO6" s="100" t="s">
        <v>182</v>
      </c>
      <c r="AP6" s="100" t="s">
        <v>74</v>
      </c>
    </row>
    <row r="7" spans="1:44" s="101" customFormat="1" ht="32.25" customHeight="1" thickBot="1" x14ac:dyDescent="0.3">
      <c r="A7" s="981" t="s">
        <v>113</v>
      </c>
      <c r="B7" s="981"/>
      <c r="C7" s="981"/>
      <c r="D7" s="458"/>
      <c r="E7" s="175"/>
      <c r="F7" s="175"/>
      <c r="G7" s="100" t="s">
        <v>211</v>
      </c>
      <c r="H7" s="188">
        <v>42095</v>
      </c>
      <c r="I7" s="179"/>
      <c r="J7" s="1034">
        <v>42125</v>
      </c>
      <c r="K7" s="1034"/>
      <c r="L7" s="1034"/>
      <c r="M7" s="1034"/>
      <c r="N7" s="1034"/>
      <c r="O7" s="1034"/>
      <c r="P7" s="1035"/>
      <c r="Q7" s="188">
        <f>+J7</f>
        <v>42125</v>
      </c>
      <c r="R7" s="179"/>
      <c r="S7" s="448"/>
      <c r="T7" s="1036">
        <v>41913</v>
      </c>
      <c r="U7" s="1038"/>
      <c r="V7" s="1038"/>
      <c r="W7" s="1038"/>
      <c r="X7" s="1037"/>
      <c r="Y7" s="188">
        <v>42278</v>
      </c>
      <c r="Z7" s="179"/>
      <c r="AA7" s="1036">
        <v>42461</v>
      </c>
      <c r="AB7" s="1037"/>
      <c r="AC7" s="188">
        <f>+AA7</f>
        <v>42461</v>
      </c>
      <c r="AD7" s="179"/>
      <c r="AE7" s="1036">
        <v>43009</v>
      </c>
      <c r="AF7" s="1037"/>
      <c r="AG7" s="188">
        <f>+AE7</f>
        <v>43009</v>
      </c>
      <c r="AH7" s="179"/>
      <c r="AI7" s="1036">
        <v>43132</v>
      </c>
      <c r="AJ7" s="1037"/>
      <c r="AK7" s="218">
        <f>+AI7</f>
        <v>43132</v>
      </c>
      <c r="AL7" s="260"/>
      <c r="AM7" s="179"/>
      <c r="AN7" s="175"/>
      <c r="AO7" s="175"/>
      <c r="AP7" s="175"/>
    </row>
    <row r="8" spans="1:44" x14ac:dyDescent="0.25">
      <c r="A8" s="459"/>
      <c r="B8" s="489"/>
      <c r="C8" s="460"/>
      <c r="D8" s="489"/>
      <c r="E8" s="513" t="s">
        <v>214</v>
      </c>
      <c r="F8" s="514"/>
      <c r="G8" s="460"/>
      <c r="H8" s="222">
        <f>37+29</f>
        <v>66</v>
      </c>
      <c r="I8" s="222"/>
      <c r="J8" s="222">
        <v>21</v>
      </c>
      <c r="K8" s="222">
        <v>102</v>
      </c>
      <c r="L8" s="222">
        <v>38</v>
      </c>
      <c r="M8" s="222">
        <v>101</v>
      </c>
      <c r="N8" s="222">
        <f>37+20</f>
        <v>57</v>
      </c>
      <c r="O8" s="222">
        <v>32</v>
      </c>
      <c r="P8" s="222"/>
      <c r="Q8" s="222">
        <f>SUM(J8:P8)</f>
        <v>351</v>
      </c>
      <c r="R8" s="222"/>
      <c r="S8" s="15">
        <v>28</v>
      </c>
      <c r="T8" s="15">
        <v>10</v>
      </c>
      <c r="U8" s="15">
        <v>18</v>
      </c>
      <c r="V8" s="15">
        <v>2</v>
      </c>
      <c r="W8" s="15">
        <v>20</v>
      </c>
      <c r="X8" s="15">
        <v>0</v>
      </c>
      <c r="Y8" s="15">
        <f>SUM(S8:X8)</f>
        <v>78</v>
      </c>
      <c r="Z8" s="222"/>
      <c r="AA8" s="15">
        <v>120</v>
      </c>
      <c r="AB8" s="30">
        <v>23</v>
      </c>
      <c r="AC8" s="222">
        <f>SUM(AA8:AB8)</f>
        <v>143</v>
      </c>
      <c r="AD8" s="222"/>
      <c r="AE8" s="30">
        <v>136</v>
      </c>
      <c r="AF8" s="30">
        <v>115</v>
      </c>
      <c r="AG8" s="222">
        <f>SUM(AE8:AF8)</f>
        <v>251</v>
      </c>
      <c r="AH8" s="222"/>
      <c r="AI8" s="30">
        <v>108</v>
      </c>
      <c r="AJ8" s="30">
        <v>93</v>
      </c>
      <c r="AK8" s="222">
        <f>SUM(AI8:AJ8)</f>
        <v>201</v>
      </c>
      <c r="AL8" s="515">
        <f>+AK8+AG8+AC8+Y8+Q8+H8</f>
        <v>1090</v>
      </c>
      <c r="AM8" s="516"/>
      <c r="AN8" s="212"/>
      <c r="AO8" s="207"/>
      <c r="AP8" s="72"/>
      <c r="AR8" s="159"/>
    </row>
    <row r="9" spans="1:44" ht="15.75" thickBot="1" x14ac:dyDescent="0.3">
      <c r="A9" s="462"/>
      <c r="B9" s="517"/>
      <c r="C9" s="463"/>
      <c r="D9" s="517"/>
      <c r="E9" s="518" t="s">
        <v>286</v>
      </c>
      <c r="F9" s="519"/>
      <c r="G9" s="520"/>
      <c r="H9" s="521">
        <f>1705+2492</f>
        <v>4197</v>
      </c>
      <c r="I9" s="521"/>
      <c r="J9" s="521">
        <v>2787</v>
      </c>
      <c r="K9" s="521">
        <v>10000</v>
      </c>
      <c r="L9" s="521">
        <v>5764</v>
      </c>
      <c r="M9" s="521">
        <v>13435</v>
      </c>
      <c r="N9" s="521">
        <f>1825+3767</f>
        <v>5592</v>
      </c>
      <c r="O9" s="521">
        <v>3679</v>
      </c>
      <c r="P9" s="521"/>
      <c r="Q9" s="521">
        <f>SUM(J9:P9)</f>
        <v>41257</v>
      </c>
      <c r="R9" s="521"/>
      <c r="S9" s="521">
        <v>5810</v>
      </c>
      <c r="T9" s="521">
        <v>2687</v>
      </c>
      <c r="U9" s="521">
        <v>3815</v>
      </c>
      <c r="V9" s="521">
        <v>738</v>
      </c>
      <c r="W9" s="521">
        <v>6763</v>
      </c>
      <c r="X9" s="521">
        <v>1000</v>
      </c>
      <c r="Y9" s="521">
        <f>SUM(S9:X9)</f>
        <v>20813</v>
      </c>
      <c r="Z9" s="521"/>
      <c r="AA9" s="521">
        <v>15000</v>
      </c>
      <c r="AB9" s="522">
        <v>8954</v>
      </c>
      <c r="AC9" s="521">
        <f>SUM(AA9:AB9)</f>
        <v>23954</v>
      </c>
      <c r="AD9" s="521"/>
      <c r="AE9" s="521">
        <v>8817</v>
      </c>
      <c r="AF9" s="522">
        <v>12461</v>
      </c>
      <c r="AG9" s="521">
        <f>SUM(AE9:AF9)</f>
        <v>21278</v>
      </c>
      <c r="AH9" s="521"/>
      <c r="AI9" s="521">
        <v>13834</v>
      </c>
      <c r="AJ9" s="522">
        <v>9536</v>
      </c>
      <c r="AK9" s="521">
        <f>SUM(AI9:AJ9)</f>
        <v>23370</v>
      </c>
      <c r="AL9" s="523">
        <f>+AK9+AG9+AC9+Y9+Q9+H9</f>
        <v>134869</v>
      </c>
      <c r="AM9" s="524"/>
      <c r="AN9" s="525"/>
      <c r="AO9" s="526"/>
      <c r="AP9" s="527"/>
      <c r="AR9" s="159"/>
    </row>
    <row r="10" spans="1:44" s="176" customFormat="1" ht="2.25" customHeight="1" thickBot="1" x14ac:dyDescent="0.3">
      <c r="A10" s="177"/>
      <c r="B10" s="177"/>
      <c r="C10" s="177"/>
      <c r="D10" s="177"/>
      <c r="E10" s="177"/>
      <c r="F10" s="177"/>
      <c r="G10" s="177"/>
      <c r="H10" s="178"/>
      <c r="I10" s="178"/>
      <c r="J10" s="178"/>
      <c r="K10" s="177"/>
      <c r="L10" s="177"/>
      <c r="M10" s="177"/>
      <c r="N10" s="177"/>
      <c r="O10" s="177"/>
      <c r="P10" s="177"/>
      <c r="Q10" s="236"/>
      <c r="R10" s="178"/>
      <c r="S10" s="177"/>
      <c r="T10" s="177"/>
      <c r="U10" s="177"/>
      <c r="V10" s="177"/>
      <c r="W10" s="177"/>
      <c r="X10" s="177"/>
      <c r="Y10" s="177"/>
      <c r="Z10" s="178"/>
      <c r="AA10" s="177"/>
      <c r="AB10" s="177"/>
      <c r="AC10" s="177"/>
      <c r="AD10" s="178"/>
      <c r="AE10" s="177"/>
      <c r="AF10" s="177"/>
      <c r="AG10" s="177"/>
      <c r="AH10" s="178"/>
      <c r="AI10" s="177"/>
      <c r="AJ10" s="177"/>
      <c r="AK10" s="177"/>
      <c r="AL10" s="261"/>
      <c r="AM10" s="178"/>
      <c r="AN10" s="177"/>
      <c r="AO10" s="177"/>
      <c r="AP10" s="177"/>
    </row>
    <row r="11" spans="1:44" ht="15" customHeight="1" x14ac:dyDescent="0.25">
      <c r="A11" s="971" t="s">
        <v>47</v>
      </c>
      <c r="B11" s="489"/>
      <c r="C11" s="229" t="s">
        <v>179</v>
      </c>
      <c r="D11" s="230"/>
      <c r="E11" s="215" t="s">
        <v>190</v>
      </c>
      <c r="F11" s="215"/>
      <c r="G11" s="114"/>
      <c r="H11" s="232">
        <v>1</v>
      </c>
      <c r="I11" s="83"/>
      <c r="J11" s="83">
        <v>1</v>
      </c>
      <c r="K11" s="19">
        <v>1</v>
      </c>
      <c r="L11" s="19">
        <v>1</v>
      </c>
      <c r="M11" s="19">
        <v>1</v>
      </c>
      <c r="N11" s="19">
        <v>1</v>
      </c>
      <c r="O11" s="19">
        <v>1</v>
      </c>
      <c r="P11" s="19"/>
      <c r="Q11" s="74" t="s">
        <v>177</v>
      </c>
      <c r="R11" s="74"/>
      <c r="S11" s="12"/>
      <c r="T11" s="12"/>
      <c r="U11" s="12"/>
      <c r="V11" s="12"/>
      <c r="W11" s="12"/>
      <c r="X11" s="12"/>
      <c r="Y11" s="74" t="s">
        <v>177</v>
      </c>
      <c r="Z11" s="74"/>
      <c r="AA11" s="12"/>
      <c r="AB11" s="12"/>
      <c r="AC11" s="219" t="s">
        <v>177</v>
      </c>
      <c r="AD11" s="74"/>
      <c r="AE11" s="31"/>
      <c r="AF11" s="31"/>
      <c r="AG11" s="75" t="s">
        <v>177</v>
      </c>
      <c r="AH11" s="74"/>
      <c r="AI11" s="31"/>
      <c r="AJ11" s="31"/>
      <c r="AK11" s="75" t="s">
        <v>177</v>
      </c>
      <c r="AL11" s="262"/>
      <c r="AM11" s="220"/>
      <c r="AN11" s="202"/>
      <c r="AO11" s="209"/>
      <c r="AP11" s="95"/>
    </row>
    <row r="12" spans="1:44" ht="15" customHeight="1" x14ac:dyDescent="0.25">
      <c r="A12" s="973"/>
      <c r="B12" s="227"/>
      <c r="C12" s="308"/>
      <c r="D12" s="308"/>
      <c r="E12" s="309" t="s">
        <v>70</v>
      </c>
      <c r="F12" s="309" t="s">
        <v>189</v>
      </c>
      <c r="G12" s="310"/>
      <c r="H12" s="311"/>
      <c r="I12" s="312"/>
      <c r="J12" s="312"/>
      <c r="K12" s="313"/>
      <c r="L12" s="313"/>
      <c r="M12" s="313"/>
      <c r="N12" s="313"/>
      <c r="O12" s="313"/>
      <c r="P12" s="313"/>
      <c r="Q12" s="311"/>
      <c r="R12" s="312"/>
      <c r="S12" s="313"/>
      <c r="T12" s="313"/>
      <c r="U12" s="313"/>
      <c r="V12" s="313"/>
      <c r="W12" s="313"/>
      <c r="X12" s="313"/>
      <c r="Y12" s="311"/>
      <c r="Z12" s="312"/>
      <c r="AA12" s="313"/>
      <c r="AB12" s="313"/>
      <c r="AC12" s="311"/>
      <c r="AD12" s="312"/>
      <c r="AE12" s="314"/>
      <c r="AF12" s="314"/>
      <c r="AG12" s="311"/>
      <c r="AH12" s="312"/>
      <c r="AI12" s="314"/>
      <c r="AJ12" s="314"/>
      <c r="AK12" s="315"/>
      <c r="AL12" s="316"/>
      <c r="AM12" s="317"/>
      <c r="AN12" s="318"/>
      <c r="AO12" s="319"/>
      <c r="AP12" s="320"/>
    </row>
    <row r="13" spans="1:44" ht="15" customHeight="1" x14ac:dyDescent="0.25">
      <c r="A13" s="973"/>
      <c r="B13" s="227"/>
      <c r="C13" s="230" t="s">
        <v>279</v>
      </c>
      <c r="D13" s="230"/>
      <c r="E13" s="215" t="s">
        <v>190</v>
      </c>
      <c r="F13" s="215"/>
      <c r="G13" s="114"/>
      <c r="H13" s="233">
        <v>1</v>
      </c>
      <c r="I13" s="74"/>
      <c r="J13" s="74"/>
      <c r="K13" s="12"/>
      <c r="L13" s="12"/>
      <c r="M13" s="12"/>
      <c r="N13" s="12"/>
      <c r="O13" s="12"/>
      <c r="P13" s="12"/>
      <c r="Q13" s="74" t="s">
        <v>177</v>
      </c>
      <c r="R13" s="74"/>
      <c r="S13" s="12"/>
      <c r="T13" s="12"/>
      <c r="U13" s="12"/>
      <c r="V13" s="12"/>
      <c r="W13" s="12"/>
      <c r="X13" s="12"/>
      <c r="Y13" s="74" t="s">
        <v>177</v>
      </c>
      <c r="Z13" s="74"/>
      <c r="AA13" s="12"/>
      <c r="AB13" s="12"/>
      <c r="AC13" s="219" t="s">
        <v>177</v>
      </c>
      <c r="AD13" s="74"/>
      <c r="AE13" s="31"/>
      <c r="AF13" s="31"/>
      <c r="AG13" s="75" t="s">
        <v>177</v>
      </c>
      <c r="AH13" s="74"/>
      <c r="AI13" s="31"/>
      <c r="AJ13" s="31"/>
      <c r="AK13" s="75" t="s">
        <v>177</v>
      </c>
      <c r="AL13" s="262"/>
      <c r="AM13" s="109"/>
      <c r="AN13" s="203"/>
      <c r="AO13" s="208"/>
      <c r="AP13" s="96"/>
    </row>
    <row r="14" spans="1:44" ht="15" customHeight="1" x14ac:dyDescent="0.25">
      <c r="A14" s="973"/>
      <c r="B14" s="227"/>
      <c r="C14" s="230"/>
      <c r="D14" s="230"/>
      <c r="E14" s="215" t="s">
        <v>70</v>
      </c>
      <c r="F14" s="215" t="s">
        <v>189</v>
      </c>
      <c r="G14" s="235"/>
      <c r="H14" s="233"/>
      <c r="I14" s="234"/>
      <c r="J14" s="234"/>
      <c r="K14" s="71"/>
      <c r="L14" s="71"/>
      <c r="M14" s="71"/>
      <c r="N14" s="71"/>
      <c r="O14" s="71"/>
      <c r="P14" s="71"/>
      <c r="Q14" s="233"/>
      <c r="R14" s="234"/>
      <c r="S14" s="71"/>
      <c r="T14" s="71"/>
      <c r="U14" s="71"/>
      <c r="V14" s="71"/>
      <c r="W14" s="71"/>
      <c r="X14" s="71"/>
      <c r="Y14" s="233"/>
      <c r="Z14" s="234"/>
      <c r="AA14" s="71"/>
      <c r="AB14" s="71"/>
      <c r="AC14" s="233"/>
      <c r="AD14" s="234"/>
      <c r="AE14" s="190"/>
      <c r="AF14" s="190"/>
      <c r="AG14" s="233"/>
      <c r="AH14" s="234"/>
      <c r="AI14" s="190"/>
      <c r="AJ14" s="190"/>
      <c r="AK14" s="239"/>
      <c r="AL14" s="300"/>
      <c r="AM14" s="109"/>
      <c r="AN14" s="203"/>
      <c r="AO14" s="208"/>
      <c r="AP14" s="96"/>
    </row>
    <row r="15" spans="1:44" ht="15" customHeight="1" x14ac:dyDescent="0.25">
      <c r="A15" s="973"/>
      <c r="B15" s="227"/>
      <c r="C15" s="323" t="s">
        <v>180</v>
      </c>
      <c r="D15" s="323"/>
      <c r="E15" s="324" t="s">
        <v>185</v>
      </c>
      <c r="F15" s="324"/>
      <c r="G15" s="324"/>
      <c r="H15" s="325">
        <f>+H8</f>
        <v>66</v>
      </c>
      <c r="I15" s="326"/>
      <c r="J15" s="326"/>
      <c r="K15" s="327"/>
      <c r="L15" s="327"/>
      <c r="M15" s="327"/>
      <c r="N15" s="327"/>
      <c r="O15" s="327"/>
      <c r="P15" s="327"/>
      <c r="Q15" s="325">
        <f>+Q8</f>
        <v>351</v>
      </c>
      <c r="R15" s="326"/>
      <c r="S15" s="327"/>
      <c r="T15" s="327"/>
      <c r="U15" s="327"/>
      <c r="V15" s="327"/>
      <c r="W15" s="327"/>
      <c r="X15" s="327"/>
      <c r="Y15" s="325">
        <f>+Y8</f>
        <v>78</v>
      </c>
      <c r="Z15" s="326"/>
      <c r="AA15" s="327"/>
      <c r="AB15" s="327"/>
      <c r="AC15" s="325">
        <f>+AC8</f>
        <v>143</v>
      </c>
      <c r="AD15" s="326"/>
      <c r="AE15" s="328"/>
      <c r="AF15" s="328"/>
      <c r="AG15" s="325">
        <f>+AG8</f>
        <v>251</v>
      </c>
      <c r="AH15" s="326"/>
      <c r="AI15" s="328"/>
      <c r="AJ15" s="328"/>
      <c r="AK15" s="325">
        <f>+AK8</f>
        <v>201</v>
      </c>
      <c r="AL15" s="262"/>
      <c r="AM15" s="329"/>
      <c r="AN15" s="330"/>
      <c r="AO15" s="331"/>
      <c r="AP15" s="332"/>
    </row>
    <row r="16" spans="1:44" ht="15" customHeight="1" x14ac:dyDescent="0.25">
      <c r="A16" s="973"/>
      <c r="B16" s="227"/>
      <c r="C16" s="308"/>
      <c r="D16" s="308"/>
      <c r="E16" s="309" t="s">
        <v>70</v>
      </c>
      <c r="F16" s="309" t="s">
        <v>188</v>
      </c>
      <c r="G16" s="310"/>
      <c r="H16" s="311"/>
      <c r="I16" s="312"/>
      <c r="J16" s="312"/>
      <c r="K16" s="313"/>
      <c r="L16" s="313"/>
      <c r="M16" s="313"/>
      <c r="N16" s="313"/>
      <c r="O16" s="313"/>
      <c r="P16" s="313"/>
      <c r="Q16" s="311"/>
      <c r="R16" s="312"/>
      <c r="S16" s="313"/>
      <c r="T16" s="313"/>
      <c r="U16" s="313"/>
      <c r="V16" s="313"/>
      <c r="W16" s="313"/>
      <c r="X16" s="313"/>
      <c r="Y16" s="311"/>
      <c r="Z16" s="312"/>
      <c r="AA16" s="313"/>
      <c r="AB16" s="313"/>
      <c r="AC16" s="311"/>
      <c r="AD16" s="312"/>
      <c r="AE16" s="314"/>
      <c r="AF16" s="314"/>
      <c r="AG16" s="311"/>
      <c r="AH16" s="312"/>
      <c r="AI16" s="314"/>
      <c r="AJ16" s="314"/>
      <c r="AK16" s="315"/>
      <c r="AL16" s="316"/>
      <c r="AM16" s="321"/>
      <c r="AN16" s="322"/>
      <c r="AO16" s="319"/>
      <c r="AP16" s="320"/>
    </row>
    <row r="17" spans="1:42" ht="21.75" customHeight="1" x14ac:dyDescent="0.25">
      <c r="A17" s="1003"/>
      <c r="B17" s="490"/>
      <c r="C17" s="228"/>
      <c r="D17" s="228"/>
      <c r="E17" s="182" t="s">
        <v>193</v>
      </c>
      <c r="F17" s="182"/>
      <c r="G17" s="182"/>
      <c r="H17" s="111">
        <f>+H11*$G12+H13*$G14+H15*$G16</f>
        <v>0</v>
      </c>
      <c r="I17" s="111"/>
      <c r="J17" s="111"/>
      <c r="K17" s="111"/>
      <c r="L17" s="111"/>
      <c r="M17" s="111"/>
      <c r="N17" s="111"/>
      <c r="O17" s="111"/>
      <c r="P17" s="111"/>
      <c r="Q17" s="111">
        <f>+Q15*$G16</f>
        <v>0</v>
      </c>
      <c r="R17" s="111"/>
      <c r="S17" s="111"/>
      <c r="T17" s="111"/>
      <c r="U17" s="111"/>
      <c r="V17" s="111"/>
      <c r="W17" s="111"/>
      <c r="X17" s="111"/>
      <c r="Y17" s="111">
        <f>+Y15*$G16</f>
        <v>0</v>
      </c>
      <c r="Z17" s="111"/>
      <c r="AA17" s="111"/>
      <c r="AB17" s="111"/>
      <c r="AC17" s="111">
        <f>+AC15*$G16</f>
        <v>0</v>
      </c>
      <c r="AD17" s="111"/>
      <c r="AE17" s="155"/>
      <c r="AF17" s="116"/>
      <c r="AG17" s="111">
        <f>+AG15*$G16</f>
        <v>0</v>
      </c>
      <c r="AH17" s="111"/>
      <c r="AI17" s="155"/>
      <c r="AJ17" s="116"/>
      <c r="AK17" s="116">
        <f>+AK15*$G16</f>
        <v>0</v>
      </c>
      <c r="AL17" s="263"/>
      <c r="AM17" s="155"/>
      <c r="AN17" s="204">
        <f>+AK17+AG17+AC17+Y17+Q17+H17</f>
        <v>0</v>
      </c>
      <c r="AO17" s="198">
        <f>+AN17*0.21</f>
        <v>0</v>
      </c>
      <c r="AP17" s="113">
        <f>+AO17+AN17</f>
        <v>0</v>
      </c>
    </row>
    <row r="18" spans="1:42" ht="18" customHeight="1" x14ac:dyDescent="0.25">
      <c r="A18" s="1020" t="s">
        <v>48</v>
      </c>
      <c r="B18" s="1021"/>
      <c r="C18" s="485"/>
      <c r="D18" s="452"/>
      <c r="E18" s="333" t="s">
        <v>187</v>
      </c>
      <c r="F18" s="324" t="s">
        <v>188</v>
      </c>
      <c r="G18" s="334"/>
      <c r="H18" s="327"/>
      <c r="I18" s="327"/>
      <c r="J18" s="327"/>
      <c r="K18" s="327"/>
      <c r="L18" s="327"/>
      <c r="M18" s="327"/>
      <c r="N18" s="327"/>
      <c r="O18" s="327"/>
      <c r="P18" s="327"/>
      <c r="Q18" s="327"/>
      <c r="R18" s="327"/>
      <c r="S18" s="327"/>
      <c r="T18" s="327"/>
      <c r="U18" s="327"/>
      <c r="V18" s="327"/>
      <c r="W18" s="327"/>
      <c r="X18" s="327"/>
      <c r="Y18" s="327"/>
      <c r="Z18" s="327"/>
      <c r="AA18" s="327"/>
      <c r="AB18" s="327"/>
      <c r="AC18" s="335"/>
      <c r="AD18" s="327"/>
      <c r="AE18" s="335"/>
      <c r="AF18" s="328"/>
      <c r="AG18" s="328"/>
      <c r="AH18" s="327"/>
      <c r="AI18" s="335"/>
      <c r="AJ18" s="328"/>
      <c r="AK18" s="328"/>
      <c r="AL18" s="336"/>
      <c r="AM18" s="329"/>
      <c r="AN18" s="337"/>
      <c r="AO18" s="331"/>
      <c r="AP18" s="332"/>
    </row>
    <row r="19" spans="1:42" x14ac:dyDescent="0.25">
      <c r="A19" s="973"/>
      <c r="B19" s="974"/>
      <c r="C19" s="485"/>
      <c r="D19" s="452"/>
      <c r="E19" s="338" t="s">
        <v>186</v>
      </c>
      <c r="F19" s="309"/>
      <c r="G19" s="309"/>
      <c r="H19" s="313"/>
      <c r="I19" s="313"/>
      <c r="J19" s="313"/>
      <c r="K19" s="313"/>
      <c r="L19" s="313"/>
      <c r="M19" s="313"/>
      <c r="N19" s="313"/>
      <c r="O19" s="313"/>
      <c r="P19" s="313"/>
      <c r="Q19" s="313"/>
      <c r="R19" s="313"/>
      <c r="S19" s="313"/>
      <c r="T19" s="313"/>
      <c r="U19" s="313"/>
      <c r="V19" s="313"/>
      <c r="W19" s="313"/>
      <c r="X19" s="313"/>
      <c r="Y19" s="313"/>
      <c r="Z19" s="313"/>
      <c r="AA19" s="313"/>
      <c r="AB19" s="313"/>
      <c r="AC19" s="339"/>
      <c r="AD19" s="313"/>
      <c r="AE19" s="339"/>
      <c r="AF19" s="314"/>
      <c r="AG19" s="314"/>
      <c r="AH19" s="313"/>
      <c r="AI19" s="339"/>
      <c r="AJ19" s="314"/>
      <c r="AK19" s="314"/>
      <c r="AL19" s="340"/>
      <c r="AM19" s="321"/>
      <c r="AN19" s="341"/>
      <c r="AO19" s="319"/>
      <c r="AP19" s="320"/>
    </row>
    <row r="20" spans="1:42" x14ac:dyDescent="0.25">
      <c r="A20" s="973"/>
      <c r="B20" s="974"/>
      <c r="C20" s="485"/>
      <c r="D20" s="452"/>
      <c r="E20" s="333" t="s">
        <v>173</v>
      </c>
      <c r="F20" s="324" t="s">
        <v>188</v>
      </c>
      <c r="G20" s="334"/>
      <c r="H20" s="327"/>
      <c r="I20" s="327"/>
      <c r="J20" s="327"/>
      <c r="K20" s="327"/>
      <c r="L20" s="327"/>
      <c r="M20" s="327"/>
      <c r="N20" s="327"/>
      <c r="O20" s="327"/>
      <c r="P20" s="327"/>
      <c r="Q20" s="327"/>
      <c r="R20" s="327"/>
      <c r="S20" s="327"/>
      <c r="T20" s="327"/>
      <c r="U20" s="327"/>
      <c r="V20" s="327"/>
      <c r="W20" s="327"/>
      <c r="X20" s="327"/>
      <c r="Y20" s="327"/>
      <c r="Z20" s="327"/>
      <c r="AA20" s="327"/>
      <c r="AB20" s="327"/>
      <c r="AC20" s="335"/>
      <c r="AD20" s="327"/>
      <c r="AE20" s="335"/>
      <c r="AF20" s="328"/>
      <c r="AG20" s="328"/>
      <c r="AH20" s="327"/>
      <c r="AI20" s="335"/>
      <c r="AJ20" s="328"/>
      <c r="AK20" s="328"/>
      <c r="AL20" s="336"/>
      <c r="AM20" s="329"/>
      <c r="AN20" s="337"/>
      <c r="AO20" s="331"/>
      <c r="AP20" s="332"/>
    </row>
    <row r="21" spans="1:42" x14ac:dyDescent="0.25">
      <c r="A21" s="973"/>
      <c r="B21" s="974"/>
      <c r="C21" s="485"/>
      <c r="D21" s="452"/>
      <c r="E21" s="338" t="s">
        <v>186</v>
      </c>
      <c r="F21" s="309"/>
      <c r="G21" s="309"/>
      <c r="H21" s="312">
        <f>+H8</f>
        <v>66</v>
      </c>
      <c r="I21" s="313"/>
      <c r="J21" s="313"/>
      <c r="K21" s="313"/>
      <c r="L21" s="313"/>
      <c r="M21" s="313"/>
      <c r="N21" s="313"/>
      <c r="O21" s="313"/>
      <c r="P21" s="313"/>
      <c r="Q21" s="313">
        <f>300-H21</f>
        <v>234</v>
      </c>
      <c r="R21" s="313"/>
      <c r="S21" s="313"/>
      <c r="T21" s="313"/>
      <c r="U21" s="313"/>
      <c r="V21" s="313"/>
      <c r="W21" s="313"/>
      <c r="X21" s="313"/>
      <c r="Y21" s="313"/>
      <c r="Z21" s="313"/>
      <c r="AA21" s="313"/>
      <c r="AB21" s="313"/>
      <c r="AC21" s="339"/>
      <c r="AD21" s="313"/>
      <c r="AE21" s="339"/>
      <c r="AF21" s="314"/>
      <c r="AG21" s="314"/>
      <c r="AH21" s="313"/>
      <c r="AI21" s="339"/>
      <c r="AJ21" s="314"/>
      <c r="AK21" s="314"/>
      <c r="AL21" s="340"/>
      <c r="AM21" s="321"/>
      <c r="AN21" s="341"/>
      <c r="AO21" s="319"/>
      <c r="AP21" s="320"/>
    </row>
    <row r="22" spans="1:42" x14ac:dyDescent="0.25">
      <c r="A22" s="973"/>
      <c r="B22" s="974"/>
      <c r="C22" s="485"/>
      <c r="D22" s="452"/>
      <c r="E22" s="333" t="s">
        <v>174</v>
      </c>
      <c r="F22" s="324" t="s">
        <v>188</v>
      </c>
      <c r="G22" s="334"/>
      <c r="H22" s="327"/>
      <c r="I22" s="327"/>
      <c r="J22" s="327"/>
      <c r="K22" s="327"/>
      <c r="L22" s="327"/>
      <c r="M22" s="327"/>
      <c r="N22" s="327"/>
      <c r="O22" s="327"/>
      <c r="P22" s="327"/>
      <c r="Q22" s="327"/>
      <c r="R22" s="327"/>
      <c r="S22" s="327"/>
      <c r="T22" s="327"/>
      <c r="U22" s="327"/>
      <c r="V22" s="327"/>
      <c r="W22" s="327"/>
      <c r="X22" s="327"/>
      <c r="Y22" s="327"/>
      <c r="Z22" s="327"/>
      <c r="AA22" s="327"/>
      <c r="AB22" s="327"/>
      <c r="AC22" s="335"/>
      <c r="AD22" s="327"/>
      <c r="AE22" s="335"/>
      <c r="AF22" s="328"/>
      <c r="AG22" s="328"/>
      <c r="AH22" s="327"/>
      <c r="AI22" s="335"/>
      <c r="AJ22" s="328"/>
      <c r="AK22" s="328"/>
      <c r="AL22" s="336"/>
      <c r="AM22" s="329"/>
      <c r="AN22" s="337"/>
      <c r="AO22" s="331"/>
      <c r="AP22" s="332"/>
    </row>
    <row r="23" spans="1:42" x14ac:dyDescent="0.25">
      <c r="A23" s="973"/>
      <c r="B23" s="974"/>
      <c r="C23" s="485"/>
      <c r="D23" s="452"/>
      <c r="E23" s="338" t="s">
        <v>186</v>
      </c>
      <c r="F23" s="309"/>
      <c r="G23" s="309"/>
      <c r="H23" s="313"/>
      <c r="I23" s="313"/>
      <c r="J23" s="313"/>
      <c r="K23" s="313"/>
      <c r="L23" s="313"/>
      <c r="M23" s="313"/>
      <c r="N23" s="313"/>
      <c r="O23" s="313"/>
      <c r="P23" s="313"/>
      <c r="Q23" s="312">
        <f>Q8-Q21</f>
        <v>117</v>
      </c>
      <c r="R23" s="313"/>
      <c r="S23" s="313"/>
      <c r="T23" s="313"/>
      <c r="U23" s="313"/>
      <c r="V23" s="313"/>
      <c r="W23" s="313"/>
      <c r="X23" s="313"/>
      <c r="Y23" s="313">
        <f>+Y8</f>
        <v>78</v>
      </c>
      <c r="Z23" s="313"/>
      <c r="AA23" s="313"/>
      <c r="AB23" s="313"/>
      <c r="AC23" s="537">
        <f>+AC8</f>
        <v>143</v>
      </c>
      <c r="AD23" s="313"/>
      <c r="AE23" s="339"/>
      <c r="AF23" s="314"/>
      <c r="AG23" s="538">
        <f>600-AC8-Y8-Q8-H8</f>
        <v>-38</v>
      </c>
      <c r="AH23" s="313"/>
      <c r="AI23" s="339"/>
      <c r="AJ23" s="314"/>
      <c r="AK23" s="314"/>
      <c r="AL23" s="340"/>
      <c r="AM23" s="321"/>
      <c r="AN23" s="341"/>
      <c r="AO23" s="319"/>
      <c r="AP23" s="320"/>
    </row>
    <row r="24" spans="1:42" x14ac:dyDescent="0.25">
      <c r="A24" s="973"/>
      <c r="B24" s="974"/>
      <c r="C24" s="485"/>
      <c r="D24" s="452"/>
      <c r="E24" s="333" t="s">
        <v>175</v>
      </c>
      <c r="F24" s="324" t="s">
        <v>188</v>
      </c>
      <c r="G24" s="334"/>
      <c r="H24" s="327"/>
      <c r="I24" s="327"/>
      <c r="J24" s="327"/>
      <c r="K24" s="327"/>
      <c r="L24" s="327"/>
      <c r="M24" s="327"/>
      <c r="N24" s="327"/>
      <c r="O24" s="327"/>
      <c r="P24" s="327"/>
      <c r="Q24" s="327"/>
      <c r="R24" s="327"/>
      <c r="S24" s="327"/>
      <c r="T24" s="327"/>
      <c r="U24" s="327"/>
      <c r="V24" s="327"/>
      <c r="W24" s="327"/>
      <c r="X24" s="327"/>
      <c r="Y24" s="327"/>
      <c r="Z24" s="327"/>
      <c r="AA24" s="327"/>
      <c r="AB24" s="327"/>
      <c r="AC24" s="335"/>
      <c r="AD24" s="327"/>
      <c r="AE24" s="335"/>
      <c r="AF24" s="328"/>
      <c r="AG24" s="328"/>
      <c r="AH24" s="327"/>
      <c r="AI24" s="335"/>
      <c r="AJ24" s="328"/>
      <c r="AK24" s="328"/>
      <c r="AL24" s="336"/>
      <c r="AM24" s="329"/>
      <c r="AN24" s="337"/>
      <c r="AO24" s="331"/>
      <c r="AP24" s="332"/>
    </row>
    <row r="25" spans="1:42" x14ac:dyDescent="0.25">
      <c r="A25" s="973"/>
      <c r="B25" s="974"/>
      <c r="C25" s="485"/>
      <c r="D25" s="452"/>
      <c r="E25" s="338" t="s">
        <v>186</v>
      </c>
      <c r="F25" s="309"/>
      <c r="G25" s="309"/>
      <c r="H25" s="313"/>
      <c r="I25" s="313"/>
      <c r="J25" s="313"/>
      <c r="K25" s="313"/>
      <c r="L25" s="313"/>
      <c r="M25" s="313"/>
      <c r="N25" s="313"/>
      <c r="O25" s="313"/>
      <c r="P25" s="313"/>
      <c r="Q25" s="313"/>
      <c r="R25" s="313"/>
      <c r="S25" s="313"/>
      <c r="T25" s="313"/>
      <c r="U25" s="313"/>
      <c r="V25" s="313"/>
      <c r="W25" s="313"/>
      <c r="X25" s="313"/>
      <c r="Y25" s="313"/>
      <c r="Z25" s="313"/>
      <c r="AA25" s="313"/>
      <c r="AB25" s="313"/>
      <c r="AC25" s="537"/>
      <c r="AD25" s="313"/>
      <c r="AE25" s="339"/>
      <c r="AF25" s="314"/>
      <c r="AG25" s="538">
        <f>+AG8-AG23</f>
        <v>289</v>
      </c>
      <c r="AH25" s="313"/>
      <c r="AI25" s="339"/>
      <c r="AJ25" s="314"/>
      <c r="AK25" s="538">
        <f>+AK8</f>
        <v>201</v>
      </c>
      <c r="AL25" s="340"/>
      <c r="AM25" s="321"/>
      <c r="AN25" s="341"/>
      <c r="AO25" s="319"/>
      <c r="AP25" s="320"/>
    </row>
    <row r="26" spans="1:42" ht="22.5" customHeight="1" x14ac:dyDescent="0.25">
      <c r="A26" s="1003"/>
      <c r="B26" s="1004"/>
      <c r="C26" s="228"/>
      <c r="D26" s="452"/>
      <c r="E26" s="181" t="s">
        <v>194</v>
      </c>
      <c r="F26" s="181"/>
      <c r="G26" s="181"/>
      <c r="H26" s="110">
        <f>+H19*$G18+H21*$G20+H23*$G22+H25*$G24</f>
        <v>0</v>
      </c>
      <c r="I26" s="110"/>
      <c r="J26" s="110"/>
      <c r="K26" s="110"/>
      <c r="L26" s="110"/>
      <c r="M26" s="110"/>
      <c r="N26" s="110"/>
      <c r="O26" s="110"/>
      <c r="P26" s="110"/>
      <c r="Q26" s="110">
        <f>+Q19*$G18+Q21*$G20+Q23*$G22+Q25*$G24</f>
        <v>0</v>
      </c>
      <c r="R26" s="110"/>
      <c r="S26" s="110"/>
      <c r="T26" s="110"/>
      <c r="U26" s="110"/>
      <c r="V26" s="110"/>
      <c r="W26" s="110"/>
      <c r="X26" s="110"/>
      <c r="Y26" s="110">
        <f>+Y19*$G18+Y21*$G20+Y23*$G22+Y25*$G24</f>
        <v>0</v>
      </c>
      <c r="Z26" s="110"/>
      <c r="AA26" s="110"/>
      <c r="AB26" s="110"/>
      <c r="AC26" s="110">
        <f>+AC19*$G18+AC21*$G20+AC23*$G22+AC25*$G24</f>
        <v>0</v>
      </c>
      <c r="AD26" s="110"/>
      <c r="AE26" s="184"/>
      <c r="AF26" s="154"/>
      <c r="AG26" s="110">
        <f>+AG19*$G18+AG21*$G20+AG23*$G22+AG25*$G24</f>
        <v>0</v>
      </c>
      <c r="AH26" s="110"/>
      <c r="AI26" s="184"/>
      <c r="AJ26" s="154"/>
      <c r="AK26" s="154">
        <f>+AK19*$G18+AK21*$G20+AK23*$G22+AK25*$G24</f>
        <v>0</v>
      </c>
      <c r="AL26" s="264"/>
      <c r="AM26" s="184"/>
      <c r="AN26" s="199">
        <f>+AK26+AG26+AC26+Y26+Q26+H26</f>
        <v>0</v>
      </c>
      <c r="AO26" s="197">
        <f>+AN26*0.21</f>
        <v>0</v>
      </c>
      <c r="AP26" s="113">
        <f>+AO26+AN26</f>
        <v>0</v>
      </c>
    </row>
    <row r="27" spans="1:42" ht="18.75" customHeight="1" x14ac:dyDescent="0.25">
      <c r="A27" s="449" t="s">
        <v>280</v>
      </c>
      <c r="B27" s="491"/>
      <c r="C27" s="450"/>
      <c r="D27" s="450"/>
      <c r="E27" s="467" t="s">
        <v>70</v>
      </c>
      <c r="F27" s="108" t="s">
        <v>188</v>
      </c>
      <c r="G27" s="468"/>
      <c r="H27" s="469"/>
      <c r="I27" s="469"/>
      <c r="J27" s="469"/>
      <c r="K27" s="469"/>
      <c r="L27" s="469"/>
      <c r="M27" s="469"/>
      <c r="N27" s="469"/>
      <c r="O27" s="469"/>
      <c r="P27" s="469"/>
      <c r="Q27" s="469"/>
      <c r="R27" s="469"/>
      <c r="S27" s="469"/>
      <c r="T27" s="469"/>
      <c r="U27" s="469"/>
      <c r="V27" s="469"/>
      <c r="W27" s="469"/>
      <c r="X27" s="469"/>
      <c r="Y27" s="469"/>
      <c r="Z27" s="469"/>
      <c r="AA27" s="469"/>
      <c r="AB27" s="469"/>
      <c r="AC27" s="470"/>
      <c r="AD27" s="469"/>
      <c r="AE27" s="470"/>
      <c r="AF27" s="471"/>
      <c r="AG27" s="471"/>
      <c r="AH27" s="469"/>
      <c r="AI27" s="470"/>
      <c r="AJ27" s="471"/>
      <c r="AK27" s="471"/>
      <c r="AL27" s="274"/>
      <c r="AM27" s="470"/>
      <c r="AN27" s="472"/>
      <c r="AO27" s="274"/>
      <c r="AP27" s="252"/>
    </row>
    <row r="28" spans="1:42" ht="18" customHeight="1" x14ac:dyDescent="0.25">
      <c r="A28" s="453"/>
      <c r="B28" s="490"/>
      <c r="C28" s="454"/>
      <c r="D28" s="454"/>
      <c r="E28" s="182" t="s">
        <v>281</v>
      </c>
      <c r="F28" s="86"/>
      <c r="G28" s="182"/>
      <c r="H28" s="473"/>
      <c r="I28" s="473"/>
      <c r="J28" s="473"/>
      <c r="K28" s="473"/>
      <c r="L28" s="473"/>
      <c r="M28" s="473"/>
      <c r="N28" s="473"/>
      <c r="O28" s="473"/>
      <c r="P28" s="473"/>
      <c r="Q28" s="473"/>
      <c r="R28" s="473"/>
      <c r="S28" s="473"/>
      <c r="T28" s="473"/>
      <c r="U28" s="473"/>
      <c r="V28" s="473"/>
      <c r="W28" s="473"/>
      <c r="X28" s="473"/>
      <c r="Y28" s="473"/>
      <c r="Z28" s="473"/>
      <c r="AA28" s="473"/>
      <c r="AB28" s="473"/>
      <c r="AC28" s="474"/>
      <c r="AD28" s="473"/>
      <c r="AE28" s="474"/>
      <c r="AF28" s="62"/>
      <c r="AG28" s="62"/>
      <c r="AH28" s="473"/>
      <c r="AI28" s="474"/>
      <c r="AJ28" s="62"/>
      <c r="AK28" s="62"/>
      <c r="AL28" s="266"/>
      <c r="AM28" s="474"/>
      <c r="AN28" s="475"/>
      <c r="AO28" s="266"/>
      <c r="AP28" s="252"/>
    </row>
    <row r="29" spans="1:42" ht="15.75" customHeight="1" x14ac:dyDescent="0.25">
      <c r="A29" s="1020" t="s">
        <v>165</v>
      </c>
      <c r="B29" s="1021"/>
      <c r="C29" s="485"/>
      <c r="D29" s="452"/>
      <c r="E29" s="333" t="s">
        <v>191</v>
      </c>
      <c r="F29" s="324" t="s">
        <v>188</v>
      </c>
      <c r="G29" s="334"/>
      <c r="H29" s="327"/>
      <c r="I29" s="327"/>
      <c r="J29" s="327"/>
      <c r="K29" s="327"/>
      <c r="L29" s="327"/>
      <c r="M29" s="327"/>
      <c r="N29" s="327"/>
      <c r="O29" s="327"/>
      <c r="P29" s="327"/>
      <c r="Q29" s="327"/>
      <c r="R29" s="327"/>
      <c r="S29" s="327"/>
      <c r="T29" s="327"/>
      <c r="U29" s="327"/>
      <c r="V29" s="327"/>
      <c r="W29" s="327"/>
      <c r="X29" s="327"/>
      <c r="Y29" s="327"/>
      <c r="Z29" s="327"/>
      <c r="AA29" s="327"/>
      <c r="AB29" s="327"/>
      <c r="AC29" s="335"/>
      <c r="AD29" s="327"/>
      <c r="AE29" s="335"/>
      <c r="AF29" s="328"/>
      <c r="AG29" s="328"/>
      <c r="AH29" s="327"/>
      <c r="AI29" s="335"/>
      <c r="AJ29" s="328"/>
      <c r="AK29" s="328"/>
      <c r="AL29" s="336"/>
      <c r="AM29" s="329"/>
      <c r="AN29" s="337"/>
      <c r="AO29" s="331"/>
      <c r="AP29" s="332"/>
    </row>
    <row r="30" spans="1:42" ht="15.75" customHeight="1" x14ac:dyDescent="0.25">
      <c r="A30" s="973"/>
      <c r="B30" s="974"/>
      <c r="C30" s="485"/>
      <c r="D30" s="452"/>
      <c r="E30" s="338" t="s">
        <v>192</v>
      </c>
      <c r="F30" s="309"/>
      <c r="G30" s="309"/>
      <c r="H30" s="313"/>
      <c r="I30" s="313"/>
      <c r="J30" s="313"/>
      <c r="K30" s="313"/>
      <c r="L30" s="313"/>
      <c r="M30" s="313"/>
      <c r="N30" s="313"/>
      <c r="O30" s="313"/>
      <c r="P30" s="313"/>
      <c r="Q30" s="313"/>
      <c r="R30" s="313"/>
      <c r="S30" s="313"/>
      <c r="T30" s="313"/>
      <c r="U30" s="313"/>
      <c r="V30" s="313"/>
      <c r="W30" s="313"/>
      <c r="X30" s="313"/>
      <c r="Y30" s="313"/>
      <c r="Z30" s="313"/>
      <c r="AA30" s="313"/>
      <c r="AB30" s="313"/>
      <c r="AC30" s="339"/>
      <c r="AD30" s="313"/>
      <c r="AE30" s="339"/>
      <c r="AF30" s="314"/>
      <c r="AG30" s="314"/>
      <c r="AH30" s="313"/>
      <c r="AI30" s="339"/>
      <c r="AJ30" s="314"/>
      <c r="AK30" s="314"/>
      <c r="AL30" s="340"/>
      <c r="AM30" s="321"/>
      <c r="AN30" s="341"/>
      <c r="AO30" s="319"/>
      <c r="AP30" s="320"/>
    </row>
    <row r="31" spans="1:42" ht="15.75" customHeight="1" x14ac:dyDescent="0.25">
      <c r="A31" s="973"/>
      <c r="B31" s="974"/>
      <c r="C31" s="485"/>
      <c r="D31" s="452"/>
      <c r="E31" s="333" t="s">
        <v>137</v>
      </c>
      <c r="F31" s="324" t="s">
        <v>188</v>
      </c>
      <c r="G31" s="334"/>
      <c r="H31" s="327"/>
      <c r="I31" s="327"/>
      <c r="J31" s="327" t="s">
        <v>57</v>
      </c>
      <c r="K31" s="327"/>
      <c r="L31" s="327" t="s">
        <v>57</v>
      </c>
      <c r="M31" s="327"/>
      <c r="N31" s="327" t="s">
        <v>57</v>
      </c>
      <c r="O31" s="327" t="s">
        <v>57</v>
      </c>
      <c r="P31" s="327"/>
      <c r="Q31" s="327"/>
      <c r="R31" s="327"/>
      <c r="S31" s="327"/>
      <c r="T31" s="327"/>
      <c r="U31" s="327"/>
      <c r="V31" s="327"/>
      <c r="W31" s="327"/>
      <c r="X31" s="327"/>
      <c r="Y31" s="327"/>
      <c r="Z31" s="327"/>
      <c r="AA31" s="327"/>
      <c r="AB31" s="327"/>
      <c r="AC31" s="335"/>
      <c r="AD31" s="327"/>
      <c r="AE31" s="335"/>
      <c r="AF31" s="328"/>
      <c r="AG31" s="328"/>
      <c r="AH31" s="327"/>
      <c r="AI31" s="335"/>
      <c r="AJ31" s="328"/>
      <c r="AK31" s="328"/>
      <c r="AL31" s="336"/>
      <c r="AM31" s="329"/>
      <c r="AN31" s="337"/>
      <c r="AO31" s="331"/>
      <c r="AP31" s="332"/>
    </row>
    <row r="32" spans="1:42" ht="15.75" customHeight="1" x14ac:dyDescent="0.25">
      <c r="A32" s="973"/>
      <c r="B32" s="974"/>
      <c r="C32" s="485"/>
      <c r="D32" s="452"/>
      <c r="E32" s="338" t="s">
        <v>192</v>
      </c>
      <c r="F32" s="309"/>
      <c r="G32" s="309"/>
      <c r="H32" s="313"/>
      <c r="I32" s="313"/>
      <c r="J32" s="313"/>
      <c r="K32" s="313"/>
      <c r="L32" s="313"/>
      <c r="M32" s="313"/>
      <c r="N32" s="313"/>
      <c r="O32" s="313"/>
      <c r="P32" s="313"/>
      <c r="Q32" s="313"/>
      <c r="R32" s="313"/>
      <c r="S32" s="313"/>
      <c r="T32" s="313"/>
      <c r="U32" s="313"/>
      <c r="V32" s="313"/>
      <c r="W32" s="313"/>
      <c r="X32" s="313"/>
      <c r="Y32" s="313"/>
      <c r="Z32" s="313"/>
      <c r="AA32" s="313"/>
      <c r="AB32" s="313"/>
      <c r="AC32" s="537">
        <f>+AC8</f>
        <v>143</v>
      </c>
      <c r="AD32" s="313"/>
      <c r="AE32" s="339"/>
      <c r="AF32" s="314"/>
      <c r="AG32" s="314"/>
      <c r="AH32" s="313"/>
      <c r="AI32" s="339"/>
      <c r="AJ32" s="314"/>
      <c r="AK32" s="314"/>
      <c r="AL32" s="340"/>
      <c r="AM32" s="321"/>
      <c r="AN32" s="341"/>
      <c r="AO32" s="319"/>
      <c r="AP32" s="320"/>
    </row>
    <row r="33" spans="1:44" ht="15.75" customHeight="1" x14ac:dyDescent="0.25">
      <c r="A33" s="973"/>
      <c r="B33" s="974"/>
      <c r="C33" s="485"/>
      <c r="D33" s="452"/>
      <c r="E33" s="333" t="s">
        <v>138</v>
      </c>
      <c r="F33" s="324" t="s">
        <v>188</v>
      </c>
      <c r="G33" s="334"/>
      <c r="H33" s="327"/>
      <c r="I33" s="327"/>
      <c r="J33" s="327"/>
      <c r="K33" s="327" t="s">
        <v>57</v>
      </c>
      <c r="L33" s="327"/>
      <c r="M33" s="327" t="s">
        <v>57</v>
      </c>
      <c r="N33" s="327"/>
      <c r="O33" s="327"/>
      <c r="P33" s="327"/>
      <c r="Q33" s="327"/>
      <c r="R33" s="327"/>
      <c r="S33" s="327"/>
      <c r="T33" s="327"/>
      <c r="U33" s="327"/>
      <c r="V33" s="327"/>
      <c r="W33" s="327"/>
      <c r="X33" s="327"/>
      <c r="Y33" s="327"/>
      <c r="Z33" s="327"/>
      <c r="AA33" s="327"/>
      <c r="AB33" s="327"/>
      <c r="AC33" s="335"/>
      <c r="AD33" s="327"/>
      <c r="AE33" s="335"/>
      <c r="AF33" s="328"/>
      <c r="AG33" s="328"/>
      <c r="AH33" s="327"/>
      <c r="AI33" s="335"/>
      <c r="AJ33" s="328"/>
      <c r="AK33" s="328"/>
      <c r="AL33" s="336"/>
      <c r="AM33" s="329"/>
      <c r="AN33" s="337"/>
      <c r="AO33" s="331"/>
      <c r="AP33" s="332"/>
    </row>
    <row r="34" spans="1:44" ht="15.75" customHeight="1" x14ac:dyDescent="0.25">
      <c r="A34" s="973"/>
      <c r="B34" s="974"/>
      <c r="C34" s="485"/>
      <c r="D34" s="452"/>
      <c r="E34" s="338" t="s">
        <v>192</v>
      </c>
      <c r="F34" s="309"/>
      <c r="G34" s="309"/>
      <c r="H34" s="313"/>
      <c r="I34" s="313"/>
      <c r="J34" s="313"/>
      <c r="K34" s="313"/>
      <c r="L34" s="313"/>
      <c r="M34" s="313"/>
      <c r="N34" s="313"/>
      <c r="O34" s="313"/>
      <c r="P34" s="313"/>
      <c r="Q34" s="312">
        <f>+Q8</f>
        <v>351</v>
      </c>
      <c r="R34" s="313"/>
      <c r="S34" s="313"/>
      <c r="T34" s="313"/>
      <c r="U34" s="313"/>
      <c r="V34" s="313"/>
      <c r="W34" s="313"/>
      <c r="X34" s="313"/>
      <c r="Y34" s="313">
        <f>+Y8</f>
        <v>78</v>
      </c>
      <c r="Z34" s="313"/>
      <c r="AA34" s="313"/>
      <c r="AB34" s="313"/>
      <c r="AC34" s="339"/>
      <c r="AD34" s="313"/>
      <c r="AE34" s="339"/>
      <c r="AF34" s="314"/>
      <c r="AG34" s="538">
        <f>+AG8</f>
        <v>251</v>
      </c>
      <c r="AH34" s="313"/>
      <c r="AI34" s="339"/>
      <c r="AJ34" s="314"/>
      <c r="AK34" s="538">
        <f>+AK8</f>
        <v>201</v>
      </c>
      <c r="AL34" s="340"/>
      <c r="AM34" s="321"/>
      <c r="AN34" s="341"/>
      <c r="AO34" s="319"/>
      <c r="AP34" s="320"/>
    </row>
    <row r="35" spans="1:44" ht="19.5" customHeight="1" x14ac:dyDescent="0.25">
      <c r="A35" s="1003"/>
      <c r="B35" s="1004"/>
      <c r="C35" s="228"/>
      <c r="D35" s="454"/>
      <c r="E35" s="238" t="s">
        <v>71</v>
      </c>
      <c r="F35" s="238"/>
      <c r="G35" s="238"/>
      <c r="H35" s="111">
        <f>+$G29*H30+$G31*H32+$G33*H34</f>
        <v>0</v>
      </c>
      <c r="I35" s="111"/>
      <c r="J35" s="111" t="e">
        <f>#REF!*#REF!</f>
        <v>#REF!</v>
      </c>
      <c r="K35" s="111" t="e">
        <f>#REF!*#REF!</f>
        <v>#REF!</v>
      </c>
      <c r="L35" s="111" t="e">
        <f>#REF!*#REF!</f>
        <v>#REF!</v>
      </c>
      <c r="M35" s="111" t="e">
        <f>#REF!*#REF!</f>
        <v>#REF!</v>
      </c>
      <c r="N35" s="111" t="e">
        <f>#REF!*#REF!</f>
        <v>#REF!</v>
      </c>
      <c r="O35" s="111" t="e">
        <f>#REF!*#REF!</f>
        <v>#REF!</v>
      </c>
      <c r="P35" s="111"/>
      <c r="Q35" s="111">
        <f>+Q34*$G33+Q32*$G31+Q30*$G29</f>
        <v>0</v>
      </c>
      <c r="R35" s="111"/>
      <c r="S35" s="111"/>
      <c r="T35" s="111"/>
      <c r="U35" s="111"/>
      <c r="V35" s="111"/>
      <c r="W35" s="111"/>
      <c r="X35" s="111"/>
      <c r="Y35" s="111">
        <f>+Y34*$G33+Y32*$G31+Y30*$G29</f>
        <v>0</v>
      </c>
      <c r="Z35" s="111"/>
      <c r="AA35" s="111"/>
      <c r="AB35" s="111"/>
      <c r="AC35" s="111">
        <f>+AC34*$G33+AC32*$G31+AC30*$G29</f>
        <v>0</v>
      </c>
      <c r="AD35" s="111"/>
      <c r="AE35" s="155"/>
      <c r="AF35" s="116"/>
      <c r="AG35" s="111">
        <f>+AG34*$G33+AG32*$G31+AG30*$G29</f>
        <v>0</v>
      </c>
      <c r="AH35" s="111"/>
      <c r="AI35" s="155"/>
      <c r="AJ35" s="116"/>
      <c r="AK35" s="116">
        <f>+AK34*$G33+AK32*$G31+AK30*$G29</f>
        <v>0</v>
      </c>
      <c r="AL35" s="266"/>
      <c r="AM35" s="155"/>
      <c r="AN35" s="204">
        <f>+AK35+AG35+AC35+Y35+Q35+H35</f>
        <v>0</v>
      </c>
      <c r="AO35" s="198">
        <f>+AN35*0.21</f>
        <v>0</v>
      </c>
      <c r="AP35" s="113">
        <f>+AO35+AN35</f>
        <v>0</v>
      </c>
      <c r="AR35" s="159"/>
    </row>
    <row r="36" spans="1:44" ht="15" customHeight="1" x14ac:dyDescent="0.25">
      <c r="A36" s="1021" t="s">
        <v>9</v>
      </c>
      <c r="B36" s="996"/>
      <c r="C36" s="539" t="s">
        <v>142</v>
      </c>
      <c r="D36" s="539"/>
      <c r="E36" s="108" t="s">
        <v>70</v>
      </c>
      <c r="F36" s="450" t="s">
        <v>196</v>
      </c>
      <c r="G36" s="503"/>
      <c r="H36" s="540"/>
      <c r="I36" s="540"/>
      <c r="J36" s="540"/>
      <c r="K36" s="540"/>
      <c r="L36" s="540"/>
      <c r="M36" s="540"/>
      <c r="N36" s="540"/>
      <c r="O36" s="540"/>
      <c r="P36" s="540"/>
      <c r="Q36" s="540"/>
      <c r="R36" s="540"/>
      <c r="S36" s="540"/>
      <c r="T36" s="540"/>
      <c r="U36" s="540"/>
      <c r="V36" s="540"/>
      <c r="W36" s="540"/>
      <c r="X36" s="540"/>
      <c r="Y36" s="540"/>
      <c r="Z36" s="540"/>
      <c r="AA36" s="540"/>
      <c r="AB36" s="540"/>
      <c r="AC36" s="541"/>
      <c r="AD36" s="540"/>
      <c r="AE36" s="542"/>
      <c r="AF36" s="542"/>
      <c r="AG36" s="542"/>
      <c r="AH36" s="540"/>
      <c r="AI36" s="542"/>
      <c r="AJ36" s="542"/>
      <c r="AK36" s="542"/>
      <c r="AL36" s="543"/>
      <c r="AM36" s="544"/>
      <c r="AN36" s="247"/>
      <c r="AO36" s="248"/>
      <c r="AP36" s="249"/>
      <c r="AR36" s="159"/>
    </row>
    <row r="37" spans="1:44" x14ac:dyDescent="0.25">
      <c r="A37" s="974"/>
      <c r="B37" s="985"/>
      <c r="C37" s="477"/>
      <c r="D37" s="477"/>
      <c r="E37" s="114" t="s">
        <v>197</v>
      </c>
      <c r="F37" s="114"/>
      <c r="G37" s="452"/>
      <c r="H37" s="276">
        <v>0</v>
      </c>
      <c r="I37" s="276"/>
      <c r="J37" s="276"/>
      <c r="K37" s="276"/>
      <c r="L37" s="276"/>
      <c r="M37" s="276"/>
      <c r="N37" s="276"/>
      <c r="O37" s="276"/>
      <c r="P37" s="276"/>
      <c r="Q37" s="276">
        <v>0</v>
      </c>
      <c r="R37" s="276"/>
      <c r="S37" s="276"/>
      <c r="T37" s="276"/>
      <c r="U37" s="276"/>
      <c r="V37" s="276"/>
      <c r="W37" s="276"/>
      <c r="X37" s="276"/>
      <c r="Y37" s="276">
        <v>0</v>
      </c>
      <c r="Z37" s="276"/>
      <c r="AA37" s="276"/>
      <c r="AB37" s="276"/>
      <c r="AC37" s="276">
        <v>0</v>
      </c>
      <c r="AD37" s="276"/>
      <c r="AE37" s="277"/>
      <c r="AF37" s="278"/>
      <c r="AG37" s="276">
        <v>0</v>
      </c>
      <c r="AH37" s="276"/>
      <c r="AI37" s="277"/>
      <c r="AJ37" s="278"/>
      <c r="AK37" s="278">
        <v>0</v>
      </c>
      <c r="AL37" s="267"/>
      <c r="AM37" s="246"/>
      <c r="AN37" s="250"/>
      <c r="AO37" s="251"/>
      <c r="AP37" s="252"/>
      <c r="AR37" s="159"/>
    </row>
    <row r="38" spans="1:44" ht="15.75" customHeight="1" x14ac:dyDescent="0.25">
      <c r="A38" s="974"/>
      <c r="B38" s="985"/>
      <c r="C38" s="183" t="s">
        <v>150</v>
      </c>
      <c r="D38" s="183"/>
      <c r="E38" s="333" t="s">
        <v>70</v>
      </c>
      <c r="F38" s="465" t="s">
        <v>196</v>
      </c>
      <c r="G38" s="342"/>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4"/>
      <c r="AF38" s="345"/>
      <c r="AG38" s="343"/>
      <c r="AH38" s="343"/>
      <c r="AI38" s="344"/>
      <c r="AJ38" s="345"/>
      <c r="AK38" s="345"/>
      <c r="AL38" s="346"/>
      <c r="AM38" s="347"/>
      <c r="AN38" s="348"/>
      <c r="AO38" s="349"/>
      <c r="AP38" s="350"/>
      <c r="AR38" s="159"/>
    </row>
    <row r="39" spans="1:44" ht="15.75" customHeight="1" x14ac:dyDescent="0.25">
      <c r="A39" s="974"/>
      <c r="B39" s="985"/>
      <c r="C39" s="477"/>
      <c r="D39" s="477"/>
      <c r="E39" s="338" t="s">
        <v>197</v>
      </c>
      <c r="F39" s="338"/>
      <c r="G39" s="466"/>
      <c r="H39" s="351">
        <v>0</v>
      </c>
      <c r="I39" s="351"/>
      <c r="J39" s="351"/>
      <c r="K39" s="351"/>
      <c r="L39" s="351"/>
      <c r="M39" s="351"/>
      <c r="N39" s="351"/>
      <c r="O39" s="351"/>
      <c r="P39" s="351"/>
      <c r="Q39" s="351">
        <v>0</v>
      </c>
      <c r="R39" s="351"/>
      <c r="S39" s="351"/>
      <c r="T39" s="351"/>
      <c r="U39" s="351"/>
      <c r="V39" s="351"/>
      <c r="W39" s="351"/>
      <c r="X39" s="351"/>
      <c r="Y39" s="351">
        <v>0</v>
      </c>
      <c r="Z39" s="351"/>
      <c r="AA39" s="351"/>
      <c r="AB39" s="351"/>
      <c r="AC39" s="351">
        <v>0</v>
      </c>
      <c r="AD39" s="351"/>
      <c r="AE39" s="352"/>
      <c r="AF39" s="353"/>
      <c r="AG39" s="351">
        <v>0</v>
      </c>
      <c r="AH39" s="351"/>
      <c r="AI39" s="352"/>
      <c r="AJ39" s="353"/>
      <c r="AK39" s="353">
        <v>0</v>
      </c>
      <c r="AL39" s="354"/>
      <c r="AM39" s="355"/>
      <c r="AN39" s="356"/>
      <c r="AO39" s="357"/>
      <c r="AP39" s="358"/>
      <c r="AR39" s="159"/>
    </row>
    <row r="40" spans="1:44" x14ac:dyDescent="0.25">
      <c r="A40" s="974"/>
      <c r="B40" s="985"/>
      <c r="C40" s="183" t="s">
        <v>114</v>
      </c>
      <c r="D40" s="183"/>
      <c r="E40" s="333" t="s">
        <v>70</v>
      </c>
      <c r="F40" s="465" t="s">
        <v>196</v>
      </c>
      <c r="G40" s="342"/>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4"/>
      <c r="AF40" s="345"/>
      <c r="AG40" s="343"/>
      <c r="AH40" s="343"/>
      <c r="AI40" s="344"/>
      <c r="AJ40" s="345"/>
      <c r="AK40" s="345"/>
      <c r="AL40" s="346"/>
      <c r="AM40" s="347"/>
      <c r="AN40" s="348"/>
      <c r="AO40" s="349"/>
      <c r="AP40" s="350"/>
      <c r="AR40" s="159"/>
    </row>
    <row r="41" spans="1:44" x14ac:dyDescent="0.25">
      <c r="A41" s="974"/>
      <c r="B41" s="985"/>
      <c r="C41" s="477"/>
      <c r="D41" s="477"/>
      <c r="E41" s="338" t="s">
        <v>197</v>
      </c>
      <c r="F41" s="338"/>
      <c r="G41" s="466"/>
      <c r="H41" s="351">
        <v>0</v>
      </c>
      <c r="I41" s="351"/>
      <c r="J41" s="351"/>
      <c r="K41" s="351"/>
      <c r="L41" s="351"/>
      <c r="M41" s="351"/>
      <c r="N41" s="351"/>
      <c r="O41" s="351"/>
      <c r="P41" s="351"/>
      <c r="Q41" s="351">
        <v>0</v>
      </c>
      <c r="R41" s="351"/>
      <c r="S41" s="351"/>
      <c r="T41" s="351"/>
      <c r="U41" s="351"/>
      <c r="V41" s="351"/>
      <c r="W41" s="351"/>
      <c r="X41" s="351"/>
      <c r="Y41" s="351">
        <v>0</v>
      </c>
      <c r="Z41" s="351"/>
      <c r="AA41" s="351"/>
      <c r="AB41" s="351"/>
      <c r="AC41" s="351">
        <v>0</v>
      </c>
      <c r="AD41" s="351"/>
      <c r="AE41" s="352"/>
      <c r="AF41" s="353"/>
      <c r="AG41" s="351">
        <v>0</v>
      </c>
      <c r="AH41" s="351"/>
      <c r="AI41" s="352"/>
      <c r="AJ41" s="353"/>
      <c r="AK41" s="353">
        <v>0</v>
      </c>
      <c r="AL41" s="354"/>
      <c r="AM41" s="355"/>
      <c r="AN41" s="356"/>
      <c r="AO41" s="357"/>
      <c r="AP41" s="358"/>
      <c r="AR41" s="159"/>
    </row>
    <row r="42" spans="1:44" x14ac:dyDescent="0.25">
      <c r="A42" s="974"/>
      <c r="B42" s="985"/>
      <c r="C42" s="183" t="s">
        <v>143</v>
      </c>
      <c r="D42" s="183"/>
      <c r="E42" s="333" t="s">
        <v>70</v>
      </c>
      <c r="F42" s="465" t="s">
        <v>198</v>
      </c>
      <c r="G42" s="342"/>
      <c r="H42" s="343"/>
      <c r="I42" s="343"/>
      <c r="J42" s="343"/>
      <c r="K42" s="343"/>
      <c r="L42" s="343"/>
      <c r="M42" s="343"/>
      <c r="N42" s="343"/>
      <c r="O42" s="343"/>
      <c r="P42" s="343"/>
      <c r="Q42" s="343"/>
      <c r="R42" s="343"/>
      <c r="S42" s="343"/>
      <c r="T42" s="343"/>
      <c r="U42" s="343"/>
      <c r="V42" s="343"/>
      <c r="W42" s="343"/>
      <c r="X42" s="343"/>
      <c r="Y42" s="343"/>
      <c r="Z42" s="343"/>
      <c r="AA42" s="343"/>
      <c r="AB42" s="343"/>
      <c r="AC42" s="343"/>
      <c r="AD42" s="343"/>
      <c r="AE42" s="344"/>
      <c r="AF42" s="345"/>
      <c r="AG42" s="343"/>
      <c r="AH42" s="343"/>
      <c r="AI42" s="344"/>
      <c r="AJ42" s="345"/>
      <c r="AK42" s="345"/>
      <c r="AL42" s="346"/>
      <c r="AM42" s="347"/>
      <c r="AN42" s="348"/>
      <c r="AO42" s="349"/>
      <c r="AP42" s="350"/>
      <c r="AR42" s="159"/>
    </row>
    <row r="43" spans="1:44" x14ac:dyDescent="0.25">
      <c r="A43" s="974"/>
      <c r="B43" s="985"/>
      <c r="C43" s="477"/>
      <c r="D43" s="477"/>
      <c r="E43" s="338" t="s">
        <v>134</v>
      </c>
      <c r="F43" s="338"/>
      <c r="G43" s="466"/>
      <c r="H43" s="351">
        <v>0</v>
      </c>
      <c r="I43" s="351"/>
      <c r="J43" s="351"/>
      <c r="K43" s="351"/>
      <c r="L43" s="351"/>
      <c r="M43" s="351"/>
      <c r="N43" s="351"/>
      <c r="O43" s="351"/>
      <c r="P43" s="351"/>
      <c r="Q43" s="351">
        <v>0</v>
      </c>
      <c r="R43" s="351"/>
      <c r="S43" s="351"/>
      <c r="T43" s="351"/>
      <c r="U43" s="351"/>
      <c r="V43" s="351"/>
      <c r="W43" s="351"/>
      <c r="X43" s="351"/>
      <c r="Y43" s="351">
        <v>0</v>
      </c>
      <c r="Z43" s="351"/>
      <c r="AA43" s="351"/>
      <c r="AB43" s="351"/>
      <c r="AC43" s="351">
        <v>0</v>
      </c>
      <c r="AD43" s="351"/>
      <c r="AE43" s="352"/>
      <c r="AF43" s="353"/>
      <c r="AG43" s="351">
        <v>0</v>
      </c>
      <c r="AH43" s="351"/>
      <c r="AI43" s="352"/>
      <c r="AJ43" s="353"/>
      <c r="AK43" s="353">
        <v>0</v>
      </c>
      <c r="AL43" s="354"/>
      <c r="AM43" s="355"/>
      <c r="AN43" s="356"/>
      <c r="AO43" s="357"/>
      <c r="AP43" s="358"/>
      <c r="AR43" s="159"/>
    </row>
    <row r="44" spans="1:44" x14ac:dyDescent="0.25">
      <c r="A44" s="974"/>
      <c r="B44" s="985"/>
      <c r="C44" s="183" t="s">
        <v>149</v>
      </c>
      <c r="D44" s="183"/>
      <c r="E44" s="333" t="s">
        <v>70</v>
      </c>
      <c r="F44" s="465" t="s">
        <v>198</v>
      </c>
      <c r="G44" s="342"/>
      <c r="H44" s="343"/>
      <c r="I44" s="343"/>
      <c r="J44" s="343"/>
      <c r="K44" s="343"/>
      <c r="L44" s="343"/>
      <c r="M44" s="343"/>
      <c r="N44" s="343"/>
      <c r="O44" s="343"/>
      <c r="P44" s="343"/>
      <c r="Q44" s="343"/>
      <c r="R44" s="343"/>
      <c r="S44" s="343"/>
      <c r="T44" s="343"/>
      <c r="U44" s="343"/>
      <c r="V44" s="343"/>
      <c r="W44" s="343"/>
      <c r="X44" s="343"/>
      <c r="Y44" s="343"/>
      <c r="Z44" s="343"/>
      <c r="AA44" s="343"/>
      <c r="AB44" s="343"/>
      <c r="AC44" s="343"/>
      <c r="AD44" s="343"/>
      <c r="AE44" s="344"/>
      <c r="AF44" s="345"/>
      <c r="AG44" s="343"/>
      <c r="AH44" s="343"/>
      <c r="AI44" s="344"/>
      <c r="AJ44" s="345"/>
      <c r="AK44" s="345"/>
      <c r="AL44" s="346"/>
      <c r="AM44" s="347"/>
      <c r="AN44" s="348"/>
      <c r="AO44" s="349"/>
      <c r="AP44" s="350"/>
      <c r="AR44" s="159"/>
    </row>
    <row r="45" spans="1:44" x14ac:dyDescent="0.25">
      <c r="A45" s="974"/>
      <c r="B45" s="985"/>
      <c r="C45" s="477"/>
      <c r="D45" s="477"/>
      <c r="E45" s="338" t="s">
        <v>134</v>
      </c>
      <c r="F45" s="338"/>
      <c r="G45" s="466"/>
      <c r="H45" s="351">
        <v>0</v>
      </c>
      <c r="I45" s="351"/>
      <c r="J45" s="351"/>
      <c r="K45" s="351"/>
      <c r="L45" s="351"/>
      <c r="M45" s="351"/>
      <c r="N45" s="351"/>
      <c r="O45" s="351"/>
      <c r="P45" s="351"/>
      <c r="Q45" s="351">
        <v>0</v>
      </c>
      <c r="R45" s="351"/>
      <c r="S45" s="351"/>
      <c r="T45" s="351"/>
      <c r="U45" s="351"/>
      <c r="V45" s="351"/>
      <c r="W45" s="351"/>
      <c r="X45" s="351"/>
      <c r="Y45" s="351">
        <v>0</v>
      </c>
      <c r="Z45" s="351"/>
      <c r="AA45" s="351"/>
      <c r="AB45" s="351"/>
      <c r="AC45" s="351">
        <v>0</v>
      </c>
      <c r="AD45" s="351"/>
      <c r="AE45" s="352"/>
      <c r="AF45" s="353"/>
      <c r="AG45" s="351">
        <v>0</v>
      </c>
      <c r="AH45" s="351"/>
      <c r="AI45" s="352"/>
      <c r="AJ45" s="353"/>
      <c r="AK45" s="353">
        <v>0</v>
      </c>
      <c r="AL45" s="354"/>
      <c r="AM45" s="355"/>
      <c r="AN45" s="356"/>
      <c r="AO45" s="357"/>
      <c r="AP45" s="358"/>
      <c r="AR45" s="159"/>
    </row>
    <row r="46" spans="1:44" ht="18" customHeight="1" x14ac:dyDescent="0.25">
      <c r="A46" s="974"/>
      <c r="B46" s="985"/>
      <c r="C46" s="183" t="s">
        <v>144</v>
      </c>
      <c r="D46" s="183"/>
      <c r="E46" s="333" t="s">
        <v>70</v>
      </c>
      <c r="F46" s="465" t="s">
        <v>198</v>
      </c>
      <c r="G46" s="342"/>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4"/>
      <c r="AF46" s="345"/>
      <c r="AG46" s="343"/>
      <c r="AH46" s="343"/>
      <c r="AI46" s="344"/>
      <c r="AJ46" s="345"/>
      <c r="AK46" s="345"/>
      <c r="AL46" s="346"/>
      <c r="AM46" s="347"/>
      <c r="AN46" s="348"/>
      <c r="AO46" s="349"/>
      <c r="AP46" s="350"/>
      <c r="AR46" s="159"/>
    </row>
    <row r="47" spans="1:44" x14ac:dyDescent="0.25">
      <c r="A47" s="974"/>
      <c r="B47" s="985"/>
      <c r="C47" s="477"/>
      <c r="D47" s="477"/>
      <c r="E47" s="338" t="s">
        <v>134</v>
      </c>
      <c r="F47" s="338"/>
      <c r="G47" s="466"/>
      <c r="H47" s="351">
        <v>0</v>
      </c>
      <c r="I47" s="351"/>
      <c r="J47" s="351"/>
      <c r="K47" s="351"/>
      <c r="L47" s="351"/>
      <c r="M47" s="351"/>
      <c r="N47" s="351"/>
      <c r="O47" s="351"/>
      <c r="P47" s="351"/>
      <c r="Q47" s="351">
        <v>0</v>
      </c>
      <c r="R47" s="351"/>
      <c r="S47" s="351"/>
      <c r="T47" s="351"/>
      <c r="U47" s="351"/>
      <c r="V47" s="351"/>
      <c r="W47" s="351"/>
      <c r="X47" s="351"/>
      <c r="Y47" s="351">
        <v>0</v>
      </c>
      <c r="Z47" s="351"/>
      <c r="AA47" s="351"/>
      <c r="AB47" s="351"/>
      <c r="AC47" s="351">
        <v>0</v>
      </c>
      <c r="AD47" s="351"/>
      <c r="AE47" s="352"/>
      <c r="AF47" s="353"/>
      <c r="AG47" s="351">
        <v>0</v>
      </c>
      <c r="AH47" s="351"/>
      <c r="AI47" s="352"/>
      <c r="AJ47" s="353"/>
      <c r="AK47" s="353">
        <v>0</v>
      </c>
      <c r="AL47" s="354"/>
      <c r="AM47" s="355"/>
      <c r="AN47" s="356"/>
      <c r="AO47" s="357"/>
      <c r="AP47" s="358"/>
      <c r="AR47" s="159"/>
    </row>
    <row r="48" spans="1:44" ht="18" customHeight="1" x14ac:dyDescent="0.25">
      <c r="A48" s="974"/>
      <c r="B48" s="985"/>
      <c r="C48" s="440" t="s">
        <v>271</v>
      </c>
      <c r="D48" s="440"/>
      <c r="E48" s="441" t="s">
        <v>70</v>
      </c>
      <c r="F48" s="442" t="s">
        <v>198</v>
      </c>
      <c r="G48" s="342"/>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4"/>
      <c r="AF48" s="345"/>
      <c r="AG48" s="343"/>
      <c r="AH48" s="343"/>
      <c r="AI48" s="344"/>
      <c r="AJ48" s="345"/>
      <c r="AK48" s="345"/>
      <c r="AL48" s="346"/>
      <c r="AM48" s="347"/>
      <c r="AN48" s="348"/>
      <c r="AO48" s="349"/>
      <c r="AP48" s="350"/>
      <c r="AR48" s="159"/>
    </row>
    <row r="49" spans="1:44" x14ac:dyDescent="0.25">
      <c r="A49" s="974"/>
      <c r="B49" s="985"/>
      <c r="C49" s="477"/>
      <c r="D49" s="477"/>
      <c r="E49" s="368" t="s">
        <v>134</v>
      </c>
      <c r="F49" s="368"/>
      <c r="G49" s="466"/>
      <c r="H49" s="351">
        <v>0</v>
      </c>
      <c r="I49" s="351"/>
      <c r="J49" s="351"/>
      <c r="K49" s="351"/>
      <c r="L49" s="351"/>
      <c r="M49" s="351"/>
      <c r="N49" s="351"/>
      <c r="O49" s="351"/>
      <c r="P49" s="351"/>
      <c r="Q49" s="351">
        <v>0</v>
      </c>
      <c r="R49" s="351"/>
      <c r="S49" s="351"/>
      <c r="T49" s="351"/>
      <c r="U49" s="351"/>
      <c r="V49" s="351"/>
      <c r="W49" s="351"/>
      <c r="X49" s="351"/>
      <c r="Y49" s="351">
        <v>0</v>
      </c>
      <c r="Z49" s="351"/>
      <c r="AA49" s="351"/>
      <c r="AB49" s="351"/>
      <c r="AC49" s="351">
        <v>0</v>
      </c>
      <c r="AD49" s="351"/>
      <c r="AE49" s="352"/>
      <c r="AF49" s="353"/>
      <c r="AG49" s="351">
        <v>0</v>
      </c>
      <c r="AH49" s="351"/>
      <c r="AI49" s="352"/>
      <c r="AJ49" s="353"/>
      <c r="AK49" s="353">
        <v>0</v>
      </c>
      <c r="AL49" s="354"/>
      <c r="AM49" s="355"/>
      <c r="AN49" s="356"/>
      <c r="AO49" s="357"/>
      <c r="AP49" s="358"/>
      <c r="AR49" s="159"/>
    </row>
    <row r="50" spans="1:44" x14ac:dyDescent="0.25">
      <c r="A50" s="974"/>
      <c r="B50" s="985"/>
      <c r="C50" s="183" t="s">
        <v>161</v>
      </c>
      <c r="D50" s="183"/>
      <c r="E50" s="333" t="s">
        <v>70</v>
      </c>
      <c r="F50" s="465" t="s">
        <v>198</v>
      </c>
      <c r="G50" s="342"/>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4"/>
      <c r="AF50" s="345"/>
      <c r="AG50" s="343"/>
      <c r="AH50" s="343"/>
      <c r="AI50" s="344"/>
      <c r="AJ50" s="345"/>
      <c r="AK50" s="345"/>
      <c r="AL50" s="346"/>
      <c r="AM50" s="347"/>
      <c r="AN50" s="348"/>
      <c r="AO50" s="349"/>
      <c r="AP50" s="350"/>
      <c r="AR50" s="159"/>
    </row>
    <row r="51" spans="1:44" x14ac:dyDescent="0.25">
      <c r="A51" s="974"/>
      <c r="B51" s="985"/>
      <c r="C51" s="477"/>
      <c r="D51" s="477"/>
      <c r="E51" s="338" t="s">
        <v>134</v>
      </c>
      <c r="F51" s="338"/>
      <c r="G51" s="466"/>
      <c r="H51" s="351">
        <v>0</v>
      </c>
      <c r="I51" s="351"/>
      <c r="J51" s="351"/>
      <c r="K51" s="351"/>
      <c r="L51" s="351"/>
      <c r="M51" s="351"/>
      <c r="N51" s="351"/>
      <c r="O51" s="351"/>
      <c r="P51" s="351"/>
      <c r="Q51" s="351">
        <v>0</v>
      </c>
      <c r="R51" s="351"/>
      <c r="S51" s="351"/>
      <c r="T51" s="351"/>
      <c r="U51" s="351"/>
      <c r="V51" s="351"/>
      <c r="W51" s="351"/>
      <c r="X51" s="351"/>
      <c r="Y51" s="351">
        <v>0</v>
      </c>
      <c r="Z51" s="351"/>
      <c r="AA51" s="351"/>
      <c r="AB51" s="351"/>
      <c r="AC51" s="351">
        <v>0</v>
      </c>
      <c r="AD51" s="351"/>
      <c r="AE51" s="352"/>
      <c r="AF51" s="353"/>
      <c r="AG51" s="351">
        <v>0</v>
      </c>
      <c r="AH51" s="351"/>
      <c r="AI51" s="352"/>
      <c r="AJ51" s="353"/>
      <c r="AK51" s="353">
        <v>0</v>
      </c>
      <c r="AL51" s="354"/>
      <c r="AM51" s="355"/>
      <c r="AN51" s="356"/>
      <c r="AO51" s="357"/>
      <c r="AP51" s="358"/>
      <c r="AR51" s="159"/>
    </row>
    <row r="52" spans="1:44" x14ac:dyDescent="0.25">
      <c r="A52" s="974"/>
      <c r="B52" s="985"/>
      <c r="C52" s="183" t="s">
        <v>152</v>
      </c>
      <c r="D52" s="183"/>
      <c r="E52" s="333" t="s">
        <v>70</v>
      </c>
      <c r="F52" s="465" t="s">
        <v>198</v>
      </c>
      <c r="G52" s="342"/>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4"/>
      <c r="AF52" s="345"/>
      <c r="AG52" s="343"/>
      <c r="AH52" s="343"/>
      <c r="AI52" s="344"/>
      <c r="AJ52" s="345"/>
      <c r="AK52" s="345"/>
      <c r="AL52" s="346"/>
      <c r="AM52" s="347"/>
      <c r="AN52" s="348"/>
      <c r="AO52" s="349"/>
      <c r="AP52" s="350"/>
      <c r="AR52" s="159"/>
    </row>
    <row r="53" spans="1:44" x14ac:dyDescent="0.25">
      <c r="A53" s="974"/>
      <c r="B53" s="985"/>
      <c r="C53" s="477"/>
      <c r="D53" s="477"/>
      <c r="E53" s="338" t="s">
        <v>134</v>
      </c>
      <c r="F53" s="338"/>
      <c r="G53" s="466"/>
      <c r="H53" s="351">
        <v>0</v>
      </c>
      <c r="I53" s="351"/>
      <c r="J53" s="351"/>
      <c r="K53" s="351"/>
      <c r="L53" s="351"/>
      <c r="M53" s="351"/>
      <c r="N53" s="351"/>
      <c r="O53" s="351"/>
      <c r="P53" s="351"/>
      <c r="Q53" s="351">
        <v>0</v>
      </c>
      <c r="R53" s="351"/>
      <c r="S53" s="351"/>
      <c r="T53" s="351"/>
      <c r="U53" s="351"/>
      <c r="V53" s="351"/>
      <c r="W53" s="351"/>
      <c r="X53" s="351"/>
      <c r="Y53" s="351">
        <v>0</v>
      </c>
      <c r="Z53" s="351"/>
      <c r="AA53" s="351"/>
      <c r="AB53" s="351"/>
      <c r="AC53" s="351">
        <v>0</v>
      </c>
      <c r="AD53" s="351"/>
      <c r="AE53" s="352"/>
      <c r="AF53" s="353"/>
      <c r="AG53" s="351">
        <v>0</v>
      </c>
      <c r="AH53" s="351"/>
      <c r="AI53" s="352"/>
      <c r="AJ53" s="353"/>
      <c r="AK53" s="353">
        <v>0</v>
      </c>
      <c r="AL53" s="354"/>
      <c r="AM53" s="355"/>
      <c r="AN53" s="356"/>
      <c r="AO53" s="357"/>
      <c r="AP53" s="358"/>
      <c r="AR53" s="159"/>
    </row>
    <row r="54" spans="1:44" x14ac:dyDescent="0.25">
      <c r="A54" s="974"/>
      <c r="B54" s="985"/>
      <c r="C54" s="183" t="s">
        <v>160</v>
      </c>
      <c r="D54" s="183"/>
      <c r="E54" s="333" t="s">
        <v>70</v>
      </c>
      <c r="F54" s="465" t="s">
        <v>198</v>
      </c>
      <c r="G54" s="342"/>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4"/>
      <c r="AF54" s="345"/>
      <c r="AG54" s="343"/>
      <c r="AH54" s="343"/>
      <c r="AI54" s="344"/>
      <c r="AJ54" s="345"/>
      <c r="AK54" s="345"/>
      <c r="AL54" s="346"/>
      <c r="AM54" s="347"/>
      <c r="AN54" s="348"/>
      <c r="AO54" s="349"/>
      <c r="AP54" s="350"/>
      <c r="AR54" s="159"/>
    </row>
    <row r="55" spans="1:44" x14ac:dyDescent="0.25">
      <c r="A55" s="974"/>
      <c r="B55" s="985"/>
      <c r="C55" s="477"/>
      <c r="D55" s="477"/>
      <c r="E55" s="338" t="s">
        <v>134</v>
      </c>
      <c r="F55" s="338"/>
      <c r="G55" s="466"/>
      <c r="H55" s="351">
        <v>0</v>
      </c>
      <c r="I55" s="351"/>
      <c r="J55" s="351"/>
      <c r="K55" s="351"/>
      <c r="L55" s="351"/>
      <c r="M55" s="351"/>
      <c r="N55" s="351"/>
      <c r="O55" s="351"/>
      <c r="P55" s="351"/>
      <c r="Q55" s="351">
        <v>0</v>
      </c>
      <c r="R55" s="351"/>
      <c r="S55" s="351"/>
      <c r="T55" s="351"/>
      <c r="U55" s="351"/>
      <c r="V55" s="351"/>
      <c r="W55" s="351"/>
      <c r="X55" s="351"/>
      <c r="Y55" s="351">
        <v>0</v>
      </c>
      <c r="Z55" s="351"/>
      <c r="AA55" s="351"/>
      <c r="AB55" s="351"/>
      <c r="AC55" s="351">
        <v>0</v>
      </c>
      <c r="AD55" s="351"/>
      <c r="AE55" s="352"/>
      <c r="AF55" s="353"/>
      <c r="AG55" s="351">
        <v>0</v>
      </c>
      <c r="AH55" s="351"/>
      <c r="AI55" s="352"/>
      <c r="AJ55" s="353"/>
      <c r="AK55" s="353">
        <v>0</v>
      </c>
      <c r="AL55" s="354"/>
      <c r="AM55" s="355"/>
      <c r="AN55" s="356"/>
      <c r="AO55" s="357"/>
      <c r="AP55" s="358"/>
      <c r="AR55" s="159"/>
    </row>
    <row r="56" spans="1:44" x14ac:dyDescent="0.25">
      <c r="A56" s="974"/>
      <c r="B56" s="985"/>
      <c r="C56" s="183" t="s">
        <v>151</v>
      </c>
      <c r="D56" s="183"/>
      <c r="E56" s="333" t="s">
        <v>70</v>
      </c>
      <c r="F56" s="465" t="s">
        <v>198</v>
      </c>
      <c r="G56" s="342"/>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4"/>
      <c r="AF56" s="345"/>
      <c r="AG56" s="343"/>
      <c r="AH56" s="343"/>
      <c r="AI56" s="344"/>
      <c r="AJ56" s="345"/>
      <c r="AK56" s="345"/>
      <c r="AL56" s="346"/>
      <c r="AM56" s="347"/>
      <c r="AN56" s="348"/>
      <c r="AO56" s="349"/>
      <c r="AP56" s="350"/>
      <c r="AR56" s="159"/>
    </row>
    <row r="57" spans="1:44" x14ac:dyDescent="0.25">
      <c r="A57" s="974"/>
      <c r="B57" s="985"/>
      <c r="C57" s="477"/>
      <c r="D57" s="477"/>
      <c r="E57" s="338" t="s">
        <v>134</v>
      </c>
      <c r="F57" s="338"/>
      <c r="G57" s="466"/>
      <c r="H57" s="351">
        <v>0</v>
      </c>
      <c r="I57" s="351"/>
      <c r="J57" s="351"/>
      <c r="K57" s="351"/>
      <c r="L57" s="351"/>
      <c r="M57" s="351"/>
      <c r="N57" s="351"/>
      <c r="O57" s="351"/>
      <c r="P57" s="351"/>
      <c r="Q57" s="351">
        <v>0</v>
      </c>
      <c r="R57" s="351"/>
      <c r="S57" s="351"/>
      <c r="T57" s="351"/>
      <c r="U57" s="351"/>
      <c r="V57" s="351"/>
      <c r="W57" s="351"/>
      <c r="X57" s="351"/>
      <c r="Y57" s="351">
        <v>0</v>
      </c>
      <c r="Z57" s="351"/>
      <c r="AA57" s="351"/>
      <c r="AB57" s="351"/>
      <c r="AC57" s="351">
        <v>0</v>
      </c>
      <c r="AD57" s="351"/>
      <c r="AE57" s="352"/>
      <c r="AF57" s="353"/>
      <c r="AG57" s="351">
        <v>0</v>
      </c>
      <c r="AH57" s="351"/>
      <c r="AI57" s="352"/>
      <c r="AJ57" s="353"/>
      <c r="AK57" s="353">
        <v>0</v>
      </c>
      <c r="AL57" s="354"/>
      <c r="AM57" s="355"/>
      <c r="AN57" s="356"/>
      <c r="AO57" s="357"/>
      <c r="AP57" s="358"/>
      <c r="AR57" s="159"/>
    </row>
    <row r="58" spans="1:44" x14ac:dyDescent="0.25">
      <c r="A58" s="974"/>
      <c r="B58" s="985"/>
      <c r="C58" s="183" t="s">
        <v>162</v>
      </c>
      <c r="D58" s="183"/>
      <c r="E58" s="333" t="s">
        <v>70</v>
      </c>
      <c r="F58" s="465" t="s">
        <v>198</v>
      </c>
      <c r="G58" s="342"/>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344"/>
      <c r="AF58" s="345"/>
      <c r="AG58" s="343"/>
      <c r="AH58" s="343"/>
      <c r="AI58" s="344"/>
      <c r="AJ58" s="345"/>
      <c r="AK58" s="345"/>
      <c r="AL58" s="346"/>
      <c r="AM58" s="347"/>
      <c r="AN58" s="348"/>
      <c r="AO58" s="349"/>
      <c r="AP58" s="350"/>
      <c r="AR58" s="159"/>
    </row>
    <row r="59" spans="1:44" x14ac:dyDescent="0.25">
      <c r="A59" s="974"/>
      <c r="B59" s="985"/>
      <c r="C59" s="477"/>
      <c r="D59" s="477"/>
      <c r="E59" s="338" t="s">
        <v>134</v>
      </c>
      <c r="F59" s="338"/>
      <c r="G59" s="466"/>
      <c r="H59" s="351">
        <v>0</v>
      </c>
      <c r="I59" s="351"/>
      <c r="J59" s="351"/>
      <c r="K59" s="351"/>
      <c r="L59" s="351"/>
      <c r="M59" s="351"/>
      <c r="N59" s="351"/>
      <c r="O59" s="351"/>
      <c r="P59" s="351"/>
      <c r="Q59" s="351">
        <v>0</v>
      </c>
      <c r="R59" s="351"/>
      <c r="S59" s="351"/>
      <c r="T59" s="351"/>
      <c r="U59" s="351"/>
      <c r="V59" s="351"/>
      <c r="W59" s="351"/>
      <c r="X59" s="351"/>
      <c r="Y59" s="351">
        <v>0</v>
      </c>
      <c r="Z59" s="351"/>
      <c r="AA59" s="351"/>
      <c r="AB59" s="351"/>
      <c r="AC59" s="351">
        <v>0</v>
      </c>
      <c r="AD59" s="351"/>
      <c r="AE59" s="352"/>
      <c r="AF59" s="353"/>
      <c r="AG59" s="351">
        <v>0</v>
      </c>
      <c r="AH59" s="351"/>
      <c r="AI59" s="352"/>
      <c r="AJ59" s="353"/>
      <c r="AK59" s="353">
        <v>0</v>
      </c>
      <c r="AL59" s="354"/>
      <c r="AM59" s="355"/>
      <c r="AN59" s="356"/>
      <c r="AO59" s="357"/>
      <c r="AP59" s="358"/>
      <c r="AR59" s="159"/>
    </row>
    <row r="60" spans="1:44" x14ac:dyDescent="0.25">
      <c r="A60" s="974"/>
      <c r="B60" s="985"/>
      <c r="C60" s="183" t="s">
        <v>164</v>
      </c>
      <c r="D60" s="183"/>
      <c r="E60" s="333" t="s">
        <v>70</v>
      </c>
      <c r="F60" s="465" t="s">
        <v>198</v>
      </c>
      <c r="G60" s="342"/>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4"/>
      <c r="AF60" s="345"/>
      <c r="AG60" s="343"/>
      <c r="AH60" s="343"/>
      <c r="AI60" s="344"/>
      <c r="AJ60" s="345"/>
      <c r="AK60" s="345"/>
      <c r="AL60" s="346"/>
      <c r="AM60" s="347"/>
      <c r="AN60" s="348"/>
      <c r="AO60" s="349"/>
      <c r="AP60" s="350"/>
      <c r="AR60" s="159"/>
    </row>
    <row r="61" spans="1:44" x14ac:dyDescent="0.25">
      <c r="A61" s="974"/>
      <c r="B61" s="985"/>
      <c r="C61" s="477"/>
      <c r="D61" s="477"/>
      <c r="E61" s="338" t="s">
        <v>134</v>
      </c>
      <c r="F61" s="338"/>
      <c r="G61" s="466"/>
      <c r="H61" s="351">
        <v>0</v>
      </c>
      <c r="I61" s="351"/>
      <c r="J61" s="351"/>
      <c r="K61" s="351"/>
      <c r="L61" s="351"/>
      <c r="M61" s="351"/>
      <c r="N61" s="351"/>
      <c r="O61" s="351"/>
      <c r="P61" s="351"/>
      <c r="Q61" s="351">
        <v>0</v>
      </c>
      <c r="R61" s="351"/>
      <c r="S61" s="351"/>
      <c r="T61" s="351"/>
      <c r="U61" s="351"/>
      <c r="V61" s="351"/>
      <c r="W61" s="351"/>
      <c r="X61" s="351"/>
      <c r="Y61" s="351">
        <v>0</v>
      </c>
      <c r="Z61" s="351"/>
      <c r="AA61" s="351"/>
      <c r="AB61" s="351"/>
      <c r="AC61" s="351">
        <v>0</v>
      </c>
      <c r="AD61" s="351"/>
      <c r="AE61" s="352"/>
      <c r="AF61" s="353"/>
      <c r="AG61" s="351">
        <v>0</v>
      </c>
      <c r="AH61" s="351"/>
      <c r="AI61" s="352"/>
      <c r="AJ61" s="353"/>
      <c r="AK61" s="353">
        <v>0</v>
      </c>
      <c r="AL61" s="354"/>
      <c r="AM61" s="355"/>
      <c r="AN61" s="356"/>
      <c r="AO61" s="357"/>
      <c r="AP61" s="358"/>
      <c r="AR61" s="159"/>
    </row>
    <row r="62" spans="1:44" x14ac:dyDescent="0.25">
      <c r="A62" s="974"/>
      <c r="B62" s="985"/>
      <c r="C62" s="183" t="s">
        <v>140</v>
      </c>
      <c r="D62" s="183"/>
      <c r="E62" s="333" t="s">
        <v>70</v>
      </c>
      <c r="F62" s="465" t="s">
        <v>198</v>
      </c>
      <c r="G62" s="342"/>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4"/>
      <c r="AF62" s="345"/>
      <c r="AG62" s="343"/>
      <c r="AH62" s="343"/>
      <c r="AI62" s="344"/>
      <c r="AJ62" s="345"/>
      <c r="AK62" s="345"/>
      <c r="AL62" s="346"/>
      <c r="AM62" s="347"/>
      <c r="AN62" s="348"/>
      <c r="AO62" s="349"/>
      <c r="AP62" s="350"/>
      <c r="AR62" s="159"/>
    </row>
    <row r="63" spans="1:44" x14ac:dyDescent="0.25">
      <c r="A63" s="974"/>
      <c r="B63" s="985"/>
      <c r="C63" s="477"/>
      <c r="D63" s="477"/>
      <c r="E63" s="338" t="s">
        <v>134</v>
      </c>
      <c r="F63" s="338"/>
      <c r="G63" s="466"/>
      <c r="H63" s="351">
        <v>0</v>
      </c>
      <c r="I63" s="351"/>
      <c r="J63" s="351"/>
      <c r="K63" s="351"/>
      <c r="L63" s="351"/>
      <c r="M63" s="351"/>
      <c r="N63" s="351"/>
      <c r="O63" s="351"/>
      <c r="P63" s="351"/>
      <c r="Q63" s="351">
        <v>0</v>
      </c>
      <c r="R63" s="351"/>
      <c r="S63" s="351"/>
      <c r="T63" s="351"/>
      <c r="U63" s="351"/>
      <c r="V63" s="351"/>
      <c r="W63" s="351"/>
      <c r="X63" s="351"/>
      <c r="Y63" s="351">
        <v>0</v>
      </c>
      <c r="Z63" s="351"/>
      <c r="AA63" s="351"/>
      <c r="AB63" s="351"/>
      <c r="AC63" s="351">
        <v>0</v>
      </c>
      <c r="AD63" s="351"/>
      <c r="AE63" s="352"/>
      <c r="AF63" s="353"/>
      <c r="AG63" s="351">
        <v>0</v>
      </c>
      <c r="AH63" s="351"/>
      <c r="AI63" s="352"/>
      <c r="AJ63" s="353"/>
      <c r="AK63" s="353">
        <v>0</v>
      </c>
      <c r="AL63" s="354"/>
      <c r="AM63" s="355"/>
      <c r="AN63" s="356"/>
      <c r="AO63" s="357"/>
      <c r="AP63" s="358"/>
      <c r="AR63" s="159"/>
    </row>
    <row r="64" spans="1:44" ht="15.75" customHeight="1" x14ac:dyDescent="0.25">
      <c r="A64" s="974"/>
      <c r="B64" s="985"/>
      <c r="C64" s="183" t="s">
        <v>139</v>
      </c>
      <c r="D64" s="183"/>
      <c r="E64" s="333" t="s">
        <v>70</v>
      </c>
      <c r="F64" s="465" t="s">
        <v>198</v>
      </c>
      <c r="G64" s="342"/>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4"/>
      <c r="AF64" s="345"/>
      <c r="AG64" s="343"/>
      <c r="AH64" s="343"/>
      <c r="AI64" s="344"/>
      <c r="AJ64" s="345"/>
      <c r="AK64" s="345"/>
      <c r="AL64" s="346"/>
      <c r="AM64" s="347"/>
      <c r="AN64" s="348"/>
      <c r="AO64" s="349"/>
      <c r="AP64" s="350"/>
      <c r="AR64" s="159"/>
    </row>
    <row r="65" spans="1:44" ht="15.75" customHeight="1" x14ac:dyDescent="0.25">
      <c r="A65" s="974"/>
      <c r="B65" s="985"/>
      <c r="C65" s="477"/>
      <c r="D65" s="477"/>
      <c r="E65" s="338" t="s">
        <v>134</v>
      </c>
      <c r="F65" s="338"/>
      <c r="G65" s="466"/>
      <c r="H65" s="351">
        <v>0</v>
      </c>
      <c r="I65" s="351"/>
      <c r="J65" s="351"/>
      <c r="K65" s="351"/>
      <c r="L65" s="351"/>
      <c r="M65" s="351"/>
      <c r="N65" s="351"/>
      <c r="O65" s="351"/>
      <c r="P65" s="351"/>
      <c r="Q65" s="351">
        <v>0</v>
      </c>
      <c r="R65" s="351"/>
      <c r="S65" s="351"/>
      <c r="T65" s="351"/>
      <c r="U65" s="351"/>
      <c r="V65" s="351"/>
      <c r="W65" s="351"/>
      <c r="X65" s="351"/>
      <c r="Y65" s="351">
        <v>0</v>
      </c>
      <c r="Z65" s="351"/>
      <c r="AA65" s="351"/>
      <c r="AB65" s="351"/>
      <c r="AC65" s="351">
        <v>0</v>
      </c>
      <c r="AD65" s="351"/>
      <c r="AE65" s="352"/>
      <c r="AF65" s="353"/>
      <c r="AG65" s="351">
        <v>0</v>
      </c>
      <c r="AH65" s="351"/>
      <c r="AI65" s="352"/>
      <c r="AJ65" s="353"/>
      <c r="AK65" s="353">
        <v>0</v>
      </c>
      <c r="AL65" s="354"/>
      <c r="AM65" s="355"/>
      <c r="AN65" s="356"/>
      <c r="AO65" s="357"/>
      <c r="AP65" s="358"/>
      <c r="AR65" s="159"/>
    </row>
    <row r="66" spans="1:44" ht="16.5" customHeight="1" x14ac:dyDescent="0.25">
      <c r="A66" s="974"/>
      <c r="B66" s="985"/>
      <c r="C66" s="183" t="s">
        <v>141</v>
      </c>
      <c r="D66" s="183"/>
      <c r="E66" s="333" t="s">
        <v>70</v>
      </c>
      <c r="F66" s="465" t="s">
        <v>196</v>
      </c>
      <c r="G66" s="342"/>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4"/>
      <c r="AF66" s="345"/>
      <c r="AG66" s="343"/>
      <c r="AH66" s="343"/>
      <c r="AI66" s="344"/>
      <c r="AJ66" s="345"/>
      <c r="AK66" s="345"/>
      <c r="AL66" s="346"/>
      <c r="AM66" s="347"/>
      <c r="AN66" s="348"/>
      <c r="AO66" s="349"/>
      <c r="AP66" s="350"/>
      <c r="AR66" s="159"/>
    </row>
    <row r="67" spans="1:44" ht="16.5" customHeight="1" x14ac:dyDescent="0.25">
      <c r="A67" s="974"/>
      <c r="B67" s="985"/>
      <c r="C67" s="477"/>
      <c r="D67" s="477"/>
      <c r="E67" s="338" t="s">
        <v>197</v>
      </c>
      <c r="F67" s="338"/>
      <c r="G67" s="466"/>
      <c r="H67" s="351">
        <v>0</v>
      </c>
      <c r="I67" s="351"/>
      <c r="J67" s="351"/>
      <c r="K67" s="351"/>
      <c r="L67" s="351"/>
      <c r="M67" s="351"/>
      <c r="N67" s="351"/>
      <c r="O67" s="351"/>
      <c r="P67" s="351"/>
      <c r="Q67" s="351">
        <v>0</v>
      </c>
      <c r="R67" s="351"/>
      <c r="S67" s="351"/>
      <c r="T67" s="351"/>
      <c r="U67" s="351"/>
      <c r="V67" s="351"/>
      <c r="W67" s="351"/>
      <c r="X67" s="351"/>
      <c r="Y67" s="351">
        <v>0</v>
      </c>
      <c r="Z67" s="351"/>
      <c r="AA67" s="351"/>
      <c r="AB67" s="351"/>
      <c r="AC67" s="351">
        <v>0</v>
      </c>
      <c r="AD67" s="351"/>
      <c r="AE67" s="352"/>
      <c r="AF67" s="353"/>
      <c r="AG67" s="351">
        <v>0</v>
      </c>
      <c r="AH67" s="351"/>
      <c r="AI67" s="352"/>
      <c r="AJ67" s="353"/>
      <c r="AK67" s="353">
        <v>0</v>
      </c>
      <c r="AL67" s="354"/>
      <c r="AM67" s="355"/>
      <c r="AN67" s="356"/>
      <c r="AO67" s="357"/>
      <c r="AP67" s="358"/>
      <c r="AR67" s="159"/>
    </row>
    <row r="68" spans="1:44" ht="16.5" customHeight="1" x14ac:dyDescent="0.25">
      <c r="A68" s="974"/>
      <c r="B68" s="985"/>
      <c r="C68" s="183" t="s">
        <v>145</v>
      </c>
      <c r="D68" s="183"/>
      <c r="E68" s="333" t="s">
        <v>70</v>
      </c>
      <c r="F68" s="465" t="s">
        <v>196</v>
      </c>
      <c r="G68" s="342"/>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4"/>
      <c r="AF68" s="345"/>
      <c r="AG68" s="343"/>
      <c r="AH68" s="343"/>
      <c r="AI68" s="344"/>
      <c r="AJ68" s="345"/>
      <c r="AK68" s="345"/>
      <c r="AL68" s="346"/>
      <c r="AM68" s="347"/>
      <c r="AN68" s="348"/>
      <c r="AO68" s="349"/>
      <c r="AP68" s="350"/>
      <c r="AR68" s="159"/>
    </row>
    <row r="69" spans="1:44" ht="16.5" customHeight="1" x14ac:dyDescent="0.25">
      <c r="A69" s="974"/>
      <c r="B69" s="985"/>
      <c r="C69" s="477"/>
      <c r="D69" s="477"/>
      <c r="E69" s="338" t="s">
        <v>197</v>
      </c>
      <c r="F69" s="338"/>
      <c r="G69" s="466"/>
      <c r="H69" s="351">
        <v>0</v>
      </c>
      <c r="I69" s="351"/>
      <c r="J69" s="351"/>
      <c r="K69" s="351"/>
      <c r="L69" s="351"/>
      <c r="M69" s="351"/>
      <c r="N69" s="351"/>
      <c r="O69" s="351"/>
      <c r="P69" s="351"/>
      <c r="Q69" s="351">
        <v>0</v>
      </c>
      <c r="R69" s="351"/>
      <c r="S69" s="351"/>
      <c r="T69" s="351"/>
      <c r="U69" s="351"/>
      <c r="V69" s="351"/>
      <c r="W69" s="351"/>
      <c r="X69" s="351"/>
      <c r="Y69" s="351">
        <v>0</v>
      </c>
      <c r="Z69" s="351"/>
      <c r="AA69" s="351"/>
      <c r="AB69" s="351"/>
      <c r="AC69" s="351">
        <v>0</v>
      </c>
      <c r="AD69" s="351"/>
      <c r="AE69" s="352"/>
      <c r="AF69" s="353"/>
      <c r="AG69" s="351">
        <v>0</v>
      </c>
      <c r="AH69" s="351"/>
      <c r="AI69" s="352"/>
      <c r="AJ69" s="353"/>
      <c r="AK69" s="353">
        <v>0</v>
      </c>
      <c r="AL69" s="354"/>
      <c r="AM69" s="355"/>
      <c r="AN69" s="356"/>
      <c r="AO69" s="357"/>
      <c r="AP69" s="358"/>
      <c r="AR69" s="159"/>
    </row>
    <row r="70" spans="1:44" ht="16.5" customHeight="1" x14ac:dyDescent="0.25">
      <c r="A70" s="974"/>
      <c r="B70" s="985"/>
      <c r="C70" s="183" t="s">
        <v>163</v>
      </c>
      <c r="D70" s="183"/>
      <c r="E70" s="333" t="s">
        <v>70</v>
      </c>
      <c r="F70" s="465" t="s">
        <v>196</v>
      </c>
      <c r="G70" s="342"/>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4"/>
      <c r="AF70" s="345"/>
      <c r="AG70" s="343"/>
      <c r="AH70" s="343"/>
      <c r="AI70" s="344"/>
      <c r="AJ70" s="345"/>
      <c r="AK70" s="345"/>
      <c r="AL70" s="346"/>
      <c r="AM70" s="347"/>
      <c r="AN70" s="348"/>
      <c r="AO70" s="349"/>
      <c r="AP70" s="350"/>
      <c r="AR70" s="159"/>
    </row>
    <row r="71" spans="1:44" ht="16.5" customHeight="1" x14ac:dyDescent="0.25">
      <c r="A71" s="974"/>
      <c r="B71" s="985"/>
      <c r="C71" s="477"/>
      <c r="D71" s="477"/>
      <c r="E71" s="338" t="s">
        <v>197</v>
      </c>
      <c r="F71" s="338"/>
      <c r="G71" s="466"/>
      <c r="H71" s="351">
        <v>0</v>
      </c>
      <c r="I71" s="351"/>
      <c r="J71" s="351"/>
      <c r="K71" s="351"/>
      <c r="L71" s="351"/>
      <c r="M71" s="351"/>
      <c r="N71" s="351"/>
      <c r="O71" s="351"/>
      <c r="P71" s="351"/>
      <c r="Q71" s="351">
        <v>0</v>
      </c>
      <c r="R71" s="351"/>
      <c r="S71" s="351"/>
      <c r="T71" s="351"/>
      <c r="U71" s="351"/>
      <c r="V71" s="351"/>
      <c r="W71" s="351"/>
      <c r="X71" s="351"/>
      <c r="Y71" s="351">
        <v>0</v>
      </c>
      <c r="Z71" s="351"/>
      <c r="AA71" s="351"/>
      <c r="AB71" s="351"/>
      <c r="AC71" s="351">
        <v>0</v>
      </c>
      <c r="AD71" s="351"/>
      <c r="AE71" s="352"/>
      <c r="AF71" s="353"/>
      <c r="AG71" s="351">
        <v>0</v>
      </c>
      <c r="AH71" s="351"/>
      <c r="AI71" s="352"/>
      <c r="AJ71" s="353"/>
      <c r="AK71" s="353">
        <v>0</v>
      </c>
      <c r="AL71" s="354"/>
      <c r="AM71" s="355"/>
      <c r="AN71" s="356"/>
      <c r="AO71" s="357"/>
      <c r="AP71" s="358"/>
      <c r="AR71" s="159"/>
    </row>
    <row r="72" spans="1:44" ht="17.25" customHeight="1" x14ac:dyDescent="0.25">
      <c r="A72" s="974"/>
      <c r="B72" s="985"/>
      <c r="C72" s="183" t="s">
        <v>146</v>
      </c>
      <c r="D72" s="183"/>
      <c r="E72" s="333" t="s">
        <v>70</v>
      </c>
      <c r="F72" s="465" t="s">
        <v>196</v>
      </c>
      <c r="G72" s="342"/>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4"/>
      <c r="AF72" s="345"/>
      <c r="AG72" s="343"/>
      <c r="AH72" s="343"/>
      <c r="AI72" s="344"/>
      <c r="AJ72" s="345"/>
      <c r="AK72" s="345"/>
      <c r="AL72" s="346"/>
      <c r="AM72" s="347"/>
      <c r="AN72" s="348"/>
      <c r="AO72" s="349"/>
      <c r="AP72" s="350"/>
      <c r="AR72" s="159"/>
    </row>
    <row r="73" spans="1:44" x14ac:dyDescent="0.25">
      <c r="A73" s="974"/>
      <c r="B73" s="985"/>
      <c r="C73" s="477"/>
      <c r="D73" s="477"/>
      <c r="E73" s="338" t="s">
        <v>197</v>
      </c>
      <c r="F73" s="338"/>
      <c r="G73" s="466"/>
      <c r="H73" s="351">
        <v>0</v>
      </c>
      <c r="I73" s="351"/>
      <c r="J73" s="351"/>
      <c r="K73" s="351"/>
      <c r="L73" s="351"/>
      <c r="M73" s="351"/>
      <c r="N73" s="351"/>
      <c r="O73" s="351"/>
      <c r="P73" s="351"/>
      <c r="Q73" s="351">
        <v>0</v>
      </c>
      <c r="R73" s="351"/>
      <c r="S73" s="351"/>
      <c r="T73" s="351"/>
      <c r="U73" s="351"/>
      <c r="V73" s="351"/>
      <c r="W73" s="351"/>
      <c r="X73" s="351"/>
      <c r="Y73" s="351">
        <v>0</v>
      </c>
      <c r="Z73" s="351"/>
      <c r="AA73" s="351"/>
      <c r="AB73" s="351"/>
      <c r="AC73" s="351">
        <v>0</v>
      </c>
      <c r="AD73" s="351"/>
      <c r="AE73" s="352"/>
      <c r="AF73" s="353"/>
      <c r="AG73" s="351">
        <v>0</v>
      </c>
      <c r="AH73" s="351"/>
      <c r="AI73" s="352"/>
      <c r="AJ73" s="353"/>
      <c r="AK73" s="353">
        <v>0</v>
      </c>
      <c r="AL73" s="354"/>
      <c r="AM73" s="355"/>
      <c r="AN73" s="356"/>
      <c r="AO73" s="357"/>
      <c r="AP73" s="358"/>
      <c r="AR73" s="159"/>
    </row>
    <row r="74" spans="1:44" ht="23.25" customHeight="1" x14ac:dyDescent="0.25">
      <c r="A74" s="1004"/>
      <c r="B74" s="1022"/>
      <c r="C74" s="545"/>
      <c r="D74" s="478"/>
      <c r="E74" s="238" t="s">
        <v>71</v>
      </c>
      <c r="F74" s="238"/>
      <c r="G74" s="238"/>
      <c r="H74" s="111">
        <f>+$G36*H37+$G38*H39+$G40*H41+$G42*H43+$G44*H45+$G46*H47+$G50*H51+$G52*H53+$G54*H55+$G56*H57+$G58*H59+$G60*H61+$G62*H63+$G64*H65+H67*$G66+H69*$G68+H71*$G70+H73*$G72</f>
        <v>0</v>
      </c>
      <c r="I74" s="111"/>
      <c r="J74" s="111" t="e">
        <f>#REF!*#REF!</f>
        <v>#REF!</v>
      </c>
      <c r="K74" s="111"/>
      <c r="L74" s="111" t="e">
        <f>#REF!*#REF!</f>
        <v>#REF!</v>
      </c>
      <c r="M74" s="111" t="e">
        <f>#REF!*#REF!</f>
        <v>#REF!</v>
      </c>
      <c r="N74" s="111" t="e">
        <f>#REF!*#REF!</f>
        <v>#REF!</v>
      </c>
      <c r="O74" s="111" t="e">
        <f>#REF!*#REF!</f>
        <v>#REF!</v>
      </c>
      <c r="P74" s="111"/>
      <c r="Q74" s="111">
        <f>+$G36*Q37+$G38*Q39+$G40*Q41+$G42*Q43+$G44*Q45+$G46*Q47+$G50*Q51+$G52*Q53+$G54*Q55+$G56*Q57+$G58*Q59+$G60*Q61+$G62*Q63+$G64*Q65+Q67*$G66+Q69*$G68+Q71*$G70+Q73*$G72</f>
        <v>0</v>
      </c>
      <c r="R74" s="111"/>
      <c r="S74" s="111"/>
      <c r="T74" s="111" t="e">
        <f>#REF!*#REF!</f>
        <v>#REF!</v>
      </c>
      <c r="U74" s="111" t="e">
        <f>#REF!*#REF!</f>
        <v>#REF!</v>
      </c>
      <c r="V74" s="111" t="e">
        <f>#REF!*#REF!</f>
        <v>#REF!</v>
      </c>
      <c r="W74" s="111" t="e">
        <f>#REF!*#REF!</f>
        <v>#REF!</v>
      </c>
      <c r="X74" s="111" t="e">
        <f>#REF!*#REF!</f>
        <v>#REF!</v>
      </c>
      <c r="Y74" s="111">
        <f>+$G36*Y37+$G38*Y39+$G40*Y41+$G42*Y43+$G44*Y45+$G46*Y47+$G50*Y51+$G52*Y53+$G54*Y55+$G56*Y57+$G58*Y59+$G60*Y61+$G62*Y63+$G64*Y65+Y67*$G66+Y69*$G68+Y71*$G70+Y73*$G72</f>
        <v>0</v>
      </c>
      <c r="Z74" s="111"/>
      <c r="AA74" s="111"/>
      <c r="AB74" s="111"/>
      <c r="AC74" s="111">
        <f>+$G36*AC37+$G38*AC39+$G40*AC41+$G42*AC43+$G44*AC45+$G46*AC47+$G50*AC51+$G52*AC53+$G54*AC55+$G56*AC57+$G58*AC59+$G60*AC61+$G62*AC63+$G64*AC65+AC67*$G66+AC69*$G68+AC71*$G70+AC73*$G72</f>
        <v>0</v>
      </c>
      <c r="AD74" s="111"/>
      <c r="AE74" s="155"/>
      <c r="AF74" s="116"/>
      <c r="AG74" s="111">
        <f>+$G36*AG37+$G38*AG39+$G40*AG41+$G42*AG43+$G44*AG45+$G46*AG47+$G50*AG51+$G52*AG53+$G54*AG55+$G56*AG57+$G58*AG59+$G60*AG61+$G62*AG63+$G64*AG65+AG67*$G66+AG69*$G68+AG71*$G70+AG73*$G72</f>
        <v>0</v>
      </c>
      <c r="AH74" s="111"/>
      <c r="AI74" s="155"/>
      <c r="AJ74" s="116"/>
      <c r="AK74" s="116">
        <f>+$G36*AK37+$G38*AK39+$G40*AK41+$G42*AK43+$G44*AK45+$G46*AK47+$G50*AK51+$G52*AK53+$G54*AK55+$G56*AK57+$G58*AK59+$G60*AK61+$G62*AK63+$G64*AK65+AK67*$G66+AK69*$G68+AK71*$G70+AK73*$G72</f>
        <v>0</v>
      </c>
      <c r="AL74" s="266"/>
      <c r="AM74" s="155"/>
      <c r="AN74" s="204">
        <f>+AK74+AG74+AC74+Y74+Q74+H74</f>
        <v>0</v>
      </c>
      <c r="AO74" s="198">
        <f>+AN74*0.21</f>
        <v>0</v>
      </c>
      <c r="AP74" s="113">
        <f>+AO74+AN74</f>
        <v>0</v>
      </c>
      <c r="AR74" s="159"/>
    </row>
    <row r="75" spans="1:44" ht="15.75" customHeight="1" x14ac:dyDescent="0.25">
      <c r="A75" s="1023" t="s">
        <v>307</v>
      </c>
      <c r="B75" s="996"/>
      <c r="C75" s="1026" t="s">
        <v>147</v>
      </c>
      <c r="D75" s="455"/>
      <c r="E75" s="479" t="s">
        <v>70</v>
      </c>
      <c r="F75" s="215" t="s">
        <v>203</v>
      </c>
      <c r="G75" s="235"/>
      <c r="H75" s="279"/>
      <c r="I75" s="279"/>
      <c r="J75" s="279"/>
      <c r="K75" s="279"/>
      <c r="L75" s="279"/>
      <c r="M75" s="279"/>
      <c r="N75" s="279"/>
      <c r="O75" s="279"/>
      <c r="P75" s="279"/>
      <c r="Q75" s="279"/>
      <c r="R75" s="279"/>
      <c r="S75" s="279"/>
      <c r="T75" s="279"/>
      <c r="U75" s="279"/>
      <c r="V75" s="279"/>
      <c r="W75" s="279"/>
      <c r="X75" s="279"/>
      <c r="Y75" s="279"/>
      <c r="Z75" s="279"/>
      <c r="AA75" s="279"/>
      <c r="AB75" s="279"/>
      <c r="AC75" s="280"/>
      <c r="AD75" s="279"/>
      <c r="AE75" s="281"/>
      <c r="AF75" s="279"/>
      <c r="AG75" s="280"/>
      <c r="AH75" s="279"/>
      <c r="AI75" s="281"/>
      <c r="AJ75" s="279"/>
      <c r="AK75" s="280"/>
      <c r="AL75" s="274"/>
      <c r="AM75" s="221"/>
      <c r="AN75" s="205"/>
      <c r="AO75" s="209"/>
      <c r="AP75" s="95"/>
      <c r="AR75" s="159"/>
    </row>
    <row r="76" spans="1:44" ht="15.75" customHeight="1" x14ac:dyDescent="0.25">
      <c r="A76" s="1024"/>
      <c r="B76" s="985"/>
      <c r="C76" s="1027"/>
      <c r="D76" s="480"/>
      <c r="E76" s="481" t="s">
        <v>135</v>
      </c>
      <c r="F76" s="92"/>
      <c r="G76" s="215"/>
      <c r="H76" s="282">
        <v>0</v>
      </c>
      <c r="I76" s="282"/>
      <c r="J76" s="282"/>
      <c r="K76" s="282"/>
      <c r="L76" s="282"/>
      <c r="M76" s="282"/>
      <c r="N76" s="282"/>
      <c r="O76" s="282"/>
      <c r="P76" s="282"/>
      <c r="Q76" s="282">
        <v>0</v>
      </c>
      <c r="R76" s="282"/>
      <c r="S76" s="282"/>
      <c r="T76" s="282"/>
      <c r="U76" s="282"/>
      <c r="V76" s="282"/>
      <c r="W76" s="282"/>
      <c r="X76" s="282"/>
      <c r="Y76" s="282">
        <v>0</v>
      </c>
      <c r="Z76" s="282"/>
      <c r="AA76" s="282"/>
      <c r="AB76" s="282"/>
      <c r="AC76" s="282">
        <v>0</v>
      </c>
      <c r="AD76" s="282"/>
      <c r="AE76" s="283"/>
      <c r="AF76" s="282"/>
      <c r="AG76" s="282">
        <v>0</v>
      </c>
      <c r="AH76" s="282"/>
      <c r="AI76" s="283"/>
      <c r="AJ76" s="282"/>
      <c r="AK76" s="282">
        <v>0</v>
      </c>
      <c r="AL76" s="265"/>
      <c r="AM76" s="109"/>
      <c r="AN76" s="203"/>
      <c r="AO76" s="208"/>
      <c r="AP76" s="96"/>
      <c r="AR76" s="159"/>
    </row>
    <row r="77" spans="1:44" ht="15.75" customHeight="1" x14ac:dyDescent="0.25">
      <c r="A77" s="1024"/>
      <c r="B77" s="985"/>
      <c r="C77" s="1030" t="s">
        <v>148</v>
      </c>
      <c r="D77" s="482"/>
      <c r="E77" s="114" t="s">
        <v>70</v>
      </c>
      <c r="F77" s="324" t="s">
        <v>203</v>
      </c>
      <c r="G77" s="342"/>
      <c r="H77" s="343"/>
      <c r="I77" s="343"/>
      <c r="J77" s="343"/>
      <c r="K77" s="343"/>
      <c r="L77" s="343"/>
      <c r="M77" s="343"/>
      <c r="N77" s="343"/>
      <c r="O77" s="343"/>
      <c r="P77" s="343"/>
      <c r="Q77" s="343"/>
      <c r="R77" s="343"/>
      <c r="S77" s="343"/>
      <c r="T77" s="343"/>
      <c r="U77" s="343"/>
      <c r="V77" s="343"/>
      <c r="W77" s="343"/>
      <c r="X77" s="343"/>
      <c r="Y77" s="343"/>
      <c r="Z77" s="343"/>
      <c r="AA77" s="343"/>
      <c r="AB77" s="343"/>
      <c r="AC77" s="343"/>
      <c r="AD77" s="343"/>
      <c r="AE77" s="344"/>
      <c r="AF77" s="345"/>
      <c r="AG77" s="343"/>
      <c r="AH77" s="343"/>
      <c r="AI77" s="344"/>
      <c r="AJ77" s="345"/>
      <c r="AK77" s="345"/>
      <c r="AL77" s="346"/>
      <c r="AM77" s="347"/>
      <c r="AN77" s="348"/>
      <c r="AO77" s="349"/>
      <c r="AP77" s="350"/>
      <c r="AR77" s="159"/>
    </row>
    <row r="78" spans="1:44" ht="15.75" customHeight="1" x14ac:dyDescent="0.25">
      <c r="A78" s="1024"/>
      <c r="B78" s="985"/>
      <c r="C78" s="1027"/>
      <c r="D78" s="480"/>
      <c r="E78" s="338" t="s">
        <v>135</v>
      </c>
      <c r="F78" s="338"/>
      <c r="G78" s="309"/>
      <c r="H78" s="351">
        <v>0</v>
      </c>
      <c r="I78" s="351"/>
      <c r="J78" s="351"/>
      <c r="K78" s="351"/>
      <c r="L78" s="351"/>
      <c r="M78" s="351"/>
      <c r="N78" s="351"/>
      <c r="O78" s="351"/>
      <c r="P78" s="351"/>
      <c r="Q78" s="351">
        <v>0</v>
      </c>
      <c r="R78" s="351"/>
      <c r="S78" s="351"/>
      <c r="T78" s="351"/>
      <c r="U78" s="351"/>
      <c r="V78" s="351"/>
      <c r="W78" s="351"/>
      <c r="X78" s="351"/>
      <c r="Y78" s="351">
        <v>0</v>
      </c>
      <c r="Z78" s="351"/>
      <c r="AA78" s="351"/>
      <c r="AB78" s="351"/>
      <c r="AC78" s="351">
        <v>0</v>
      </c>
      <c r="AD78" s="351"/>
      <c r="AE78" s="352"/>
      <c r="AF78" s="353"/>
      <c r="AG78" s="351">
        <v>0</v>
      </c>
      <c r="AH78" s="351"/>
      <c r="AI78" s="352"/>
      <c r="AJ78" s="353"/>
      <c r="AK78" s="353">
        <v>0</v>
      </c>
      <c r="AL78" s="354"/>
      <c r="AM78" s="355"/>
      <c r="AN78" s="356"/>
      <c r="AO78" s="357"/>
      <c r="AP78" s="358"/>
      <c r="AR78" s="159"/>
    </row>
    <row r="79" spans="1:44" ht="15.75" customHeight="1" x14ac:dyDescent="0.25">
      <c r="A79" s="1024"/>
      <c r="B79" s="985"/>
      <c r="C79" s="1030" t="s">
        <v>153</v>
      </c>
      <c r="D79" s="456"/>
      <c r="E79" s="333" t="s">
        <v>70</v>
      </c>
      <c r="F79" s="324" t="s">
        <v>203</v>
      </c>
      <c r="G79" s="342"/>
      <c r="H79" s="343"/>
      <c r="I79" s="343"/>
      <c r="J79" s="343"/>
      <c r="K79" s="343"/>
      <c r="L79" s="343"/>
      <c r="M79" s="343"/>
      <c r="N79" s="343"/>
      <c r="O79" s="343"/>
      <c r="P79" s="343"/>
      <c r="Q79" s="343"/>
      <c r="R79" s="343"/>
      <c r="S79" s="343"/>
      <c r="T79" s="343"/>
      <c r="U79" s="343"/>
      <c r="V79" s="343"/>
      <c r="W79" s="343"/>
      <c r="X79" s="343"/>
      <c r="Y79" s="343"/>
      <c r="Z79" s="343"/>
      <c r="AA79" s="343"/>
      <c r="AB79" s="343"/>
      <c r="AC79" s="343"/>
      <c r="AD79" s="343"/>
      <c r="AE79" s="344"/>
      <c r="AF79" s="345"/>
      <c r="AG79" s="343"/>
      <c r="AH79" s="343"/>
      <c r="AI79" s="344"/>
      <c r="AJ79" s="345"/>
      <c r="AK79" s="345"/>
      <c r="AL79" s="346"/>
      <c r="AM79" s="347"/>
      <c r="AN79" s="348"/>
      <c r="AO79" s="349"/>
      <c r="AP79" s="350"/>
      <c r="AR79" s="159"/>
    </row>
    <row r="80" spans="1:44" ht="15.75" customHeight="1" x14ac:dyDescent="0.25">
      <c r="A80" s="1024"/>
      <c r="B80" s="985"/>
      <c r="C80" s="1027"/>
      <c r="D80" s="480"/>
      <c r="E80" s="338" t="s">
        <v>135</v>
      </c>
      <c r="F80" s="338"/>
      <c r="G80" s="309"/>
      <c r="H80" s="351">
        <v>0</v>
      </c>
      <c r="I80" s="351"/>
      <c r="J80" s="351"/>
      <c r="K80" s="351"/>
      <c r="L80" s="351"/>
      <c r="M80" s="351"/>
      <c r="N80" s="351"/>
      <c r="O80" s="351"/>
      <c r="P80" s="351"/>
      <c r="Q80" s="351">
        <v>0</v>
      </c>
      <c r="R80" s="351"/>
      <c r="S80" s="351"/>
      <c r="T80" s="351"/>
      <c r="U80" s="351"/>
      <c r="V80" s="351"/>
      <c r="W80" s="351"/>
      <c r="X80" s="351"/>
      <c r="Y80" s="351">
        <v>0</v>
      </c>
      <c r="Z80" s="351"/>
      <c r="AA80" s="351"/>
      <c r="AB80" s="351"/>
      <c r="AC80" s="351">
        <v>0</v>
      </c>
      <c r="AD80" s="351"/>
      <c r="AE80" s="352"/>
      <c r="AF80" s="353"/>
      <c r="AG80" s="351">
        <v>0</v>
      </c>
      <c r="AH80" s="351"/>
      <c r="AI80" s="352"/>
      <c r="AJ80" s="353"/>
      <c r="AK80" s="353">
        <v>0</v>
      </c>
      <c r="AL80" s="354"/>
      <c r="AM80" s="355"/>
      <c r="AN80" s="356"/>
      <c r="AO80" s="357"/>
      <c r="AP80" s="358"/>
      <c r="AR80" s="159"/>
    </row>
    <row r="81" spans="1:44" x14ac:dyDescent="0.25">
      <c r="A81" s="1024"/>
      <c r="B81" s="985"/>
      <c r="C81" s="1028" t="s">
        <v>154</v>
      </c>
      <c r="D81" s="483"/>
      <c r="E81" s="333" t="s">
        <v>70</v>
      </c>
      <c r="F81" s="324" t="s">
        <v>203</v>
      </c>
      <c r="G81" s="342"/>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4"/>
      <c r="AF81" s="345"/>
      <c r="AG81" s="343"/>
      <c r="AH81" s="343"/>
      <c r="AI81" s="344"/>
      <c r="AJ81" s="345"/>
      <c r="AK81" s="345"/>
      <c r="AL81" s="346"/>
      <c r="AM81" s="347"/>
      <c r="AN81" s="348"/>
      <c r="AO81" s="349"/>
      <c r="AP81" s="350"/>
      <c r="AR81" s="159"/>
    </row>
    <row r="82" spans="1:44" ht="15.75" customHeight="1" x14ac:dyDescent="0.25">
      <c r="A82" s="1024"/>
      <c r="B82" s="985"/>
      <c r="C82" s="1029"/>
      <c r="D82" s="484"/>
      <c r="E82" s="338" t="s">
        <v>135</v>
      </c>
      <c r="F82" s="338"/>
      <c r="G82" s="309"/>
      <c r="H82" s="351">
        <v>0</v>
      </c>
      <c r="I82" s="351"/>
      <c r="J82" s="351"/>
      <c r="K82" s="351"/>
      <c r="L82" s="351"/>
      <c r="M82" s="351"/>
      <c r="N82" s="351"/>
      <c r="O82" s="351"/>
      <c r="P82" s="351"/>
      <c r="Q82" s="351">
        <v>0</v>
      </c>
      <c r="R82" s="351"/>
      <c r="S82" s="351"/>
      <c r="T82" s="351"/>
      <c r="U82" s="351"/>
      <c r="V82" s="351"/>
      <c r="W82" s="351"/>
      <c r="X82" s="351"/>
      <c r="Y82" s="351">
        <v>0</v>
      </c>
      <c r="Z82" s="351"/>
      <c r="AA82" s="351"/>
      <c r="AB82" s="351"/>
      <c r="AC82" s="351">
        <v>0</v>
      </c>
      <c r="AD82" s="351"/>
      <c r="AE82" s="352"/>
      <c r="AF82" s="353"/>
      <c r="AG82" s="351">
        <v>0</v>
      </c>
      <c r="AH82" s="351"/>
      <c r="AI82" s="352"/>
      <c r="AJ82" s="353"/>
      <c r="AK82" s="353">
        <v>0</v>
      </c>
      <c r="AL82" s="354"/>
      <c r="AM82" s="355"/>
      <c r="AN82" s="356"/>
      <c r="AO82" s="357"/>
      <c r="AP82" s="358"/>
      <c r="AR82" s="159"/>
    </row>
    <row r="83" spans="1:44" ht="15.75" customHeight="1" x14ac:dyDescent="0.25">
      <c r="A83" s="1024"/>
      <c r="B83" s="985"/>
      <c r="C83" s="483" t="s">
        <v>283</v>
      </c>
      <c r="D83" s="457"/>
      <c r="E83" s="333" t="s">
        <v>70</v>
      </c>
      <c r="F83" s="465" t="s">
        <v>203</v>
      </c>
      <c r="G83" s="342"/>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7"/>
      <c r="AF83" s="278"/>
      <c r="AG83" s="276"/>
      <c r="AH83" s="276"/>
      <c r="AI83" s="277"/>
      <c r="AJ83" s="278"/>
      <c r="AK83" s="278"/>
      <c r="AL83" s="267"/>
      <c r="AM83" s="246"/>
      <c r="AN83" s="250"/>
      <c r="AO83" s="251"/>
      <c r="AP83" s="252"/>
      <c r="AR83" s="159"/>
    </row>
    <row r="84" spans="1:44" ht="15.75" customHeight="1" x14ac:dyDescent="0.25">
      <c r="A84" s="1024"/>
      <c r="B84" s="985"/>
      <c r="C84" s="457"/>
      <c r="D84" s="457"/>
      <c r="E84" s="338" t="s">
        <v>135</v>
      </c>
      <c r="F84" s="452"/>
      <c r="G84" s="452"/>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7"/>
      <c r="AF84" s="278"/>
      <c r="AG84" s="276"/>
      <c r="AH84" s="276"/>
      <c r="AI84" s="277"/>
      <c r="AJ84" s="278"/>
      <c r="AK84" s="278"/>
      <c r="AL84" s="267"/>
      <c r="AM84" s="246"/>
      <c r="AN84" s="250"/>
      <c r="AO84" s="251"/>
      <c r="AP84" s="252"/>
      <c r="AR84" s="159"/>
    </row>
    <row r="85" spans="1:44" ht="15.75" customHeight="1" x14ac:dyDescent="0.25">
      <c r="A85" s="1024"/>
      <c r="B85" s="985"/>
      <c r="C85" s="483" t="s">
        <v>155</v>
      </c>
      <c r="D85" s="483"/>
      <c r="E85" s="333" t="s">
        <v>70</v>
      </c>
      <c r="F85" s="324" t="s">
        <v>203</v>
      </c>
      <c r="G85" s="342"/>
      <c r="H85" s="343"/>
      <c r="I85" s="343"/>
      <c r="J85" s="343"/>
      <c r="K85" s="343"/>
      <c r="L85" s="343"/>
      <c r="M85" s="343"/>
      <c r="N85" s="343"/>
      <c r="O85" s="343"/>
      <c r="P85" s="343"/>
      <c r="Q85" s="343"/>
      <c r="R85" s="343"/>
      <c r="S85" s="343"/>
      <c r="T85" s="343"/>
      <c r="U85" s="343"/>
      <c r="V85" s="343"/>
      <c r="W85" s="343"/>
      <c r="X85" s="343"/>
      <c r="Y85" s="343"/>
      <c r="Z85" s="343"/>
      <c r="AA85" s="343"/>
      <c r="AB85" s="343"/>
      <c r="AC85" s="343"/>
      <c r="AD85" s="343"/>
      <c r="AE85" s="344"/>
      <c r="AF85" s="345"/>
      <c r="AG85" s="343"/>
      <c r="AH85" s="343"/>
      <c r="AI85" s="344"/>
      <c r="AJ85" s="345"/>
      <c r="AK85" s="345"/>
      <c r="AL85" s="346"/>
      <c r="AM85" s="347"/>
      <c r="AN85" s="348"/>
      <c r="AO85" s="349"/>
      <c r="AP85" s="350"/>
      <c r="AR85" s="159"/>
    </row>
    <row r="86" spans="1:44" ht="15.75" customHeight="1" x14ac:dyDescent="0.25">
      <c r="A86" s="1024"/>
      <c r="B86" s="985"/>
      <c r="C86" s="484"/>
      <c r="D86" s="484"/>
      <c r="E86" s="338" t="s">
        <v>135</v>
      </c>
      <c r="F86" s="338"/>
      <c r="G86" s="309"/>
      <c r="H86" s="351">
        <v>0</v>
      </c>
      <c r="I86" s="351"/>
      <c r="J86" s="351"/>
      <c r="K86" s="351"/>
      <c r="L86" s="351"/>
      <c r="M86" s="351"/>
      <c r="N86" s="351"/>
      <c r="O86" s="351"/>
      <c r="P86" s="351"/>
      <c r="Q86" s="351">
        <v>0</v>
      </c>
      <c r="R86" s="351"/>
      <c r="S86" s="351"/>
      <c r="T86" s="351"/>
      <c r="U86" s="351"/>
      <c r="V86" s="351"/>
      <c r="W86" s="351"/>
      <c r="X86" s="351"/>
      <c r="Y86" s="351">
        <v>0</v>
      </c>
      <c r="Z86" s="351"/>
      <c r="AA86" s="351"/>
      <c r="AB86" s="351"/>
      <c r="AC86" s="351">
        <v>0</v>
      </c>
      <c r="AD86" s="351"/>
      <c r="AE86" s="352"/>
      <c r="AF86" s="353"/>
      <c r="AG86" s="351">
        <v>0</v>
      </c>
      <c r="AH86" s="351"/>
      <c r="AI86" s="352"/>
      <c r="AJ86" s="353"/>
      <c r="AK86" s="353">
        <v>0</v>
      </c>
      <c r="AL86" s="354"/>
      <c r="AM86" s="355"/>
      <c r="AN86" s="356"/>
      <c r="AO86" s="357"/>
      <c r="AP86" s="358"/>
      <c r="AR86" s="159"/>
    </row>
    <row r="87" spans="1:44" ht="24.75" customHeight="1" x14ac:dyDescent="0.25">
      <c r="A87" s="1025"/>
      <c r="B87" s="1022"/>
      <c r="C87" s="461"/>
      <c r="D87" s="547"/>
      <c r="E87" s="548" t="s">
        <v>71</v>
      </c>
      <c r="F87" s="548"/>
      <c r="G87" s="548"/>
      <c r="H87" s="549">
        <f>+$G75*H76+H78*$G77+H80*$G79+H82*$G81+H86*$G85</f>
        <v>0</v>
      </c>
      <c r="I87" s="549"/>
      <c r="J87" s="549">
        <f>J85*J86</f>
        <v>0</v>
      </c>
      <c r="K87" s="549"/>
      <c r="L87" s="549">
        <f t="shared" ref="L87:M87" si="0">L85*L86</f>
        <v>0</v>
      </c>
      <c r="M87" s="549">
        <f t="shared" si="0"/>
        <v>0</v>
      </c>
      <c r="N87" s="549">
        <f t="shared" ref="N87:O87" si="1">N85*N86</f>
        <v>0</v>
      </c>
      <c r="O87" s="549">
        <f t="shared" si="1"/>
        <v>0</v>
      </c>
      <c r="P87" s="549"/>
      <c r="Q87" s="549">
        <f>+$G75*Q76+Q78*$G77+Q80*$G79+Q82*$G81+Q86*$G85</f>
        <v>0</v>
      </c>
      <c r="R87" s="549"/>
      <c r="S87" s="549"/>
      <c r="T87" s="549">
        <f t="shared" ref="T87:U87" si="2">T85*T86</f>
        <v>0</v>
      </c>
      <c r="U87" s="549">
        <f t="shared" si="2"/>
        <v>0</v>
      </c>
      <c r="V87" s="549">
        <f t="shared" ref="V87:X87" si="3">V85*V86</f>
        <v>0</v>
      </c>
      <c r="W87" s="549">
        <f t="shared" si="3"/>
        <v>0</v>
      </c>
      <c r="X87" s="549">
        <f t="shared" si="3"/>
        <v>0</v>
      </c>
      <c r="Y87" s="549">
        <f>+$G75*Y76+Y78*$G77+Y80*$G79+Y82*$G81+Y86*$G85</f>
        <v>0</v>
      </c>
      <c r="Z87" s="549"/>
      <c r="AA87" s="549"/>
      <c r="AB87" s="549"/>
      <c r="AC87" s="549">
        <f>+$G75*AC76+AC78*$G77+AC80*$G79+AC82*$G81+AC86*$G85</f>
        <v>0</v>
      </c>
      <c r="AD87" s="549"/>
      <c r="AE87" s="550"/>
      <c r="AF87" s="549"/>
      <c r="AG87" s="549">
        <f>+$G75*AG76+AG78*$G77+AG80*$G79+AG82*$G81+AG86*$G85</f>
        <v>0</v>
      </c>
      <c r="AH87" s="549"/>
      <c r="AI87" s="116"/>
      <c r="AJ87" s="111"/>
      <c r="AK87" s="111">
        <f>+$G75*AK76+AK78*$G77+AK80*$G79+AK82*$G81+AK86*$G85</f>
        <v>0</v>
      </c>
      <c r="AL87" s="301"/>
      <c r="AM87" s="155"/>
      <c r="AN87" s="204">
        <f>+AK87+AG87+AC87+Y87+Q87+H87</f>
        <v>0</v>
      </c>
      <c r="AO87" s="198">
        <f>+AN87*0.21</f>
        <v>0</v>
      </c>
      <c r="AP87" s="113">
        <f>+AO87+AN87</f>
        <v>0</v>
      </c>
      <c r="AR87" s="159"/>
    </row>
    <row r="88" spans="1:44" ht="18.75" customHeight="1" x14ac:dyDescent="0.25">
      <c r="A88" s="1020" t="s">
        <v>166</v>
      </c>
      <c r="B88" s="1021"/>
      <c r="C88" s="485"/>
      <c r="D88" s="452"/>
      <c r="E88" s="114" t="s">
        <v>156</v>
      </c>
      <c r="F88" s="452" t="s">
        <v>205</v>
      </c>
      <c r="G88" s="546"/>
      <c r="H88" s="71"/>
      <c r="I88" s="71"/>
      <c r="J88" s="71"/>
      <c r="K88" s="71"/>
      <c r="L88" s="71"/>
      <c r="M88" s="71"/>
      <c r="N88" s="71"/>
      <c r="O88" s="71"/>
      <c r="P88" s="71"/>
      <c r="Q88" s="71"/>
      <c r="R88" s="71"/>
      <c r="S88" s="71"/>
      <c r="T88" s="71"/>
      <c r="U88" s="71"/>
      <c r="V88" s="71"/>
      <c r="W88" s="71"/>
      <c r="X88" s="71"/>
      <c r="Y88" s="71"/>
      <c r="Z88" s="71"/>
      <c r="AA88" s="71"/>
      <c r="AB88" s="71"/>
      <c r="AC88" s="168"/>
      <c r="AD88" s="71"/>
      <c r="AE88" s="168"/>
      <c r="AF88" s="190"/>
      <c r="AG88" s="190"/>
      <c r="AH88" s="71"/>
      <c r="AI88" s="335"/>
      <c r="AJ88" s="328"/>
      <c r="AK88" s="328"/>
      <c r="AL88" s="336"/>
      <c r="AM88" s="329"/>
      <c r="AN88" s="337"/>
      <c r="AO88" s="331"/>
      <c r="AP88" s="332"/>
      <c r="AR88" s="159"/>
    </row>
    <row r="89" spans="1:44" ht="18.75" customHeight="1" x14ac:dyDescent="0.25">
      <c r="A89" s="973"/>
      <c r="B89" s="974"/>
      <c r="C89" s="485"/>
      <c r="D89" s="452"/>
      <c r="E89" s="338" t="s">
        <v>206</v>
      </c>
      <c r="F89" s="309"/>
      <c r="G89" s="309"/>
      <c r="H89" s="313"/>
      <c r="I89" s="313"/>
      <c r="J89" s="313"/>
      <c r="K89" s="313"/>
      <c r="L89" s="313"/>
      <c r="M89" s="313"/>
      <c r="N89" s="313"/>
      <c r="O89" s="313"/>
      <c r="P89" s="313"/>
      <c r="Q89" s="313"/>
      <c r="R89" s="313"/>
      <c r="S89" s="313"/>
      <c r="T89" s="313"/>
      <c r="U89" s="313"/>
      <c r="V89" s="313"/>
      <c r="W89" s="313"/>
      <c r="X89" s="313"/>
      <c r="Y89" s="313"/>
      <c r="Z89" s="313"/>
      <c r="AA89" s="313"/>
      <c r="AB89" s="313"/>
      <c r="AC89" s="339"/>
      <c r="AD89" s="313"/>
      <c r="AE89" s="339"/>
      <c r="AF89" s="314"/>
      <c r="AG89" s="314"/>
      <c r="AH89" s="313"/>
      <c r="AI89" s="339"/>
      <c r="AJ89" s="314"/>
      <c r="AK89" s="314"/>
      <c r="AL89" s="340"/>
      <c r="AM89" s="321"/>
      <c r="AN89" s="341"/>
      <c r="AO89" s="319"/>
      <c r="AP89" s="320"/>
      <c r="AR89" s="159"/>
    </row>
    <row r="90" spans="1:44" ht="18.75" customHeight="1" x14ac:dyDescent="0.25">
      <c r="A90" s="973"/>
      <c r="B90" s="974"/>
      <c r="C90" s="485"/>
      <c r="D90" s="452"/>
      <c r="E90" s="333" t="s">
        <v>157</v>
      </c>
      <c r="F90" s="324" t="s">
        <v>205</v>
      </c>
      <c r="G90" s="334"/>
      <c r="H90" s="327"/>
      <c r="I90" s="327"/>
      <c r="J90" s="327"/>
      <c r="K90" s="327"/>
      <c r="L90" s="327"/>
      <c r="M90" s="327"/>
      <c r="N90" s="327"/>
      <c r="O90" s="327"/>
      <c r="P90" s="327"/>
      <c r="Q90" s="327"/>
      <c r="R90" s="327"/>
      <c r="S90" s="327"/>
      <c r="T90" s="327"/>
      <c r="U90" s="327"/>
      <c r="V90" s="327"/>
      <c r="W90" s="327"/>
      <c r="X90" s="327"/>
      <c r="Y90" s="327"/>
      <c r="Z90" s="327"/>
      <c r="AA90" s="327"/>
      <c r="AB90" s="327"/>
      <c r="AC90" s="335"/>
      <c r="AD90" s="327"/>
      <c r="AE90" s="335"/>
      <c r="AF90" s="328"/>
      <c r="AG90" s="328"/>
      <c r="AH90" s="327"/>
      <c r="AI90" s="335"/>
      <c r="AJ90" s="328"/>
      <c r="AK90" s="328"/>
      <c r="AL90" s="336"/>
      <c r="AM90" s="329"/>
      <c r="AN90" s="337"/>
      <c r="AO90" s="331"/>
      <c r="AP90" s="332"/>
      <c r="AR90" s="159"/>
    </row>
    <row r="91" spans="1:44" ht="18.75" customHeight="1" x14ac:dyDescent="0.25">
      <c r="A91" s="973"/>
      <c r="B91" s="974"/>
      <c r="C91" s="485"/>
      <c r="D91" s="452"/>
      <c r="E91" s="338" t="s">
        <v>206</v>
      </c>
      <c r="F91" s="309"/>
      <c r="G91" s="309"/>
      <c r="H91" s="313"/>
      <c r="I91" s="313"/>
      <c r="J91" s="313"/>
      <c r="K91" s="313"/>
      <c r="L91" s="313"/>
      <c r="M91" s="313"/>
      <c r="N91" s="313"/>
      <c r="O91" s="313"/>
      <c r="P91" s="313"/>
      <c r="Q91" s="313"/>
      <c r="R91" s="313"/>
      <c r="S91" s="313"/>
      <c r="T91" s="313"/>
      <c r="U91" s="313"/>
      <c r="V91" s="313"/>
      <c r="W91" s="313"/>
      <c r="X91" s="313"/>
      <c r="Y91" s="313"/>
      <c r="Z91" s="313"/>
      <c r="AA91" s="313"/>
      <c r="AB91" s="313"/>
      <c r="AC91" s="339"/>
      <c r="AD91" s="313"/>
      <c r="AE91" s="339"/>
      <c r="AF91" s="314"/>
      <c r="AG91" s="314"/>
      <c r="AH91" s="313"/>
      <c r="AI91" s="339"/>
      <c r="AJ91" s="314"/>
      <c r="AK91" s="314"/>
      <c r="AL91" s="340"/>
      <c r="AM91" s="321"/>
      <c r="AN91" s="341"/>
      <c r="AO91" s="319"/>
      <c r="AP91" s="320"/>
      <c r="AR91" s="159"/>
    </row>
    <row r="92" spans="1:44" ht="18.75" customHeight="1" x14ac:dyDescent="0.25">
      <c r="A92" s="973"/>
      <c r="B92" s="974"/>
      <c r="C92" s="485"/>
      <c r="D92" s="452"/>
      <c r="E92" s="333" t="s">
        <v>158</v>
      </c>
      <c r="F92" s="324" t="s">
        <v>205</v>
      </c>
      <c r="G92" s="334"/>
      <c r="H92" s="327"/>
      <c r="I92" s="327"/>
      <c r="J92" s="327"/>
      <c r="K92" s="327"/>
      <c r="L92" s="327"/>
      <c r="M92" s="327"/>
      <c r="N92" s="327"/>
      <c r="O92" s="327"/>
      <c r="P92" s="327"/>
      <c r="Q92" s="327"/>
      <c r="R92" s="327"/>
      <c r="S92" s="327"/>
      <c r="T92" s="327"/>
      <c r="U92" s="327"/>
      <c r="V92" s="327"/>
      <c r="W92" s="327"/>
      <c r="X92" s="327"/>
      <c r="Y92" s="327"/>
      <c r="Z92" s="327"/>
      <c r="AA92" s="327"/>
      <c r="AB92" s="327"/>
      <c r="AC92" s="335"/>
      <c r="AD92" s="327"/>
      <c r="AE92" s="335"/>
      <c r="AF92" s="328"/>
      <c r="AG92" s="328"/>
      <c r="AH92" s="327"/>
      <c r="AI92" s="335"/>
      <c r="AJ92" s="328"/>
      <c r="AK92" s="328"/>
      <c r="AL92" s="336"/>
      <c r="AM92" s="329"/>
      <c r="AN92" s="337"/>
      <c r="AO92" s="331"/>
      <c r="AP92" s="332"/>
      <c r="AR92" s="159"/>
    </row>
    <row r="93" spans="1:44" ht="18.75" customHeight="1" x14ac:dyDescent="0.25">
      <c r="A93" s="973"/>
      <c r="B93" s="974"/>
      <c r="C93" s="485"/>
      <c r="D93" s="452"/>
      <c r="E93" s="338" t="s">
        <v>206</v>
      </c>
      <c r="F93" s="309"/>
      <c r="G93" s="309"/>
      <c r="H93" s="313"/>
      <c r="I93" s="313"/>
      <c r="J93" s="313"/>
      <c r="K93" s="313"/>
      <c r="L93" s="313"/>
      <c r="M93" s="313"/>
      <c r="N93" s="313"/>
      <c r="O93" s="313"/>
      <c r="P93" s="313"/>
      <c r="Q93" s="313"/>
      <c r="R93" s="313"/>
      <c r="S93" s="313"/>
      <c r="T93" s="313"/>
      <c r="U93" s="313"/>
      <c r="V93" s="313"/>
      <c r="W93" s="313"/>
      <c r="X93" s="313"/>
      <c r="Y93" s="313"/>
      <c r="Z93" s="313"/>
      <c r="AA93" s="313"/>
      <c r="AB93" s="313"/>
      <c r="AC93" s="339"/>
      <c r="AD93" s="313"/>
      <c r="AE93" s="339"/>
      <c r="AF93" s="314"/>
      <c r="AG93" s="314"/>
      <c r="AH93" s="313"/>
      <c r="AI93" s="339"/>
      <c r="AJ93" s="314"/>
      <c r="AK93" s="314"/>
      <c r="AL93" s="340"/>
      <c r="AM93" s="321"/>
      <c r="AN93" s="341"/>
      <c r="AO93" s="319"/>
      <c r="AP93" s="320"/>
      <c r="AR93" s="159"/>
    </row>
    <row r="94" spans="1:44" ht="18.75" customHeight="1" x14ac:dyDescent="0.25">
      <c r="A94" s="973"/>
      <c r="B94" s="974"/>
      <c r="C94" s="485"/>
      <c r="D94" s="452"/>
      <c r="E94" s="333" t="s">
        <v>159</v>
      </c>
      <c r="F94" s="324" t="s">
        <v>205</v>
      </c>
      <c r="G94" s="334"/>
      <c r="H94" s="327"/>
      <c r="I94" s="327"/>
      <c r="J94" s="327"/>
      <c r="K94" s="327"/>
      <c r="L94" s="327"/>
      <c r="M94" s="327"/>
      <c r="N94" s="327"/>
      <c r="O94" s="327"/>
      <c r="P94" s="327"/>
      <c r="Q94" s="327"/>
      <c r="R94" s="327"/>
      <c r="S94" s="327"/>
      <c r="T94" s="327"/>
      <c r="U94" s="327"/>
      <c r="V94" s="327"/>
      <c r="W94" s="327"/>
      <c r="X94" s="327"/>
      <c r="Y94" s="327"/>
      <c r="Z94" s="327"/>
      <c r="AA94" s="327"/>
      <c r="AB94" s="327"/>
      <c r="AC94" s="335"/>
      <c r="AD94" s="327"/>
      <c r="AE94" s="335"/>
      <c r="AF94" s="328"/>
      <c r="AG94" s="328"/>
      <c r="AH94" s="327"/>
      <c r="AI94" s="335"/>
      <c r="AJ94" s="328"/>
      <c r="AK94" s="328"/>
      <c r="AL94" s="336"/>
      <c r="AM94" s="329"/>
      <c r="AN94" s="337"/>
      <c r="AO94" s="331"/>
      <c r="AP94" s="332"/>
      <c r="AR94" s="159"/>
    </row>
    <row r="95" spans="1:44" ht="18.75" customHeight="1" x14ac:dyDescent="0.25">
      <c r="A95" s="973"/>
      <c r="B95" s="974"/>
      <c r="C95" s="485"/>
      <c r="D95" s="452"/>
      <c r="E95" s="338" t="s">
        <v>206</v>
      </c>
      <c r="F95" s="309"/>
      <c r="G95" s="309"/>
      <c r="H95" s="313"/>
      <c r="I95" s="313"/>
      <c r="J95" s="313"/>
      <c r="K95" s="313"/>
      <c r="L95" s="313"/>
      <c r="M95" s="313"/>
      <c r="N95" s="313"/>
      <c r="O95" s="313"/>
      <c r="P95" s="313"/>
      <c r="Q95" s="313"/>
      <c r="R95" s="313"/>
      <c r="S95" s="313"/>
      <c r="T95" s="313"/>
      <c r="U95" s="313"/>
      <c r="V95" s="313"/>
      <c r="W95" s="313"/>
      <c r="X95" s="313"/>
      <c r="Y95" s="313"/>
      <c r="Z95" s="313"/>
      <c r="AA95" s="313"/>
      <c r="AB95" s="313"/>
      <c r="AC95" s="339"/>
      <c r="AD95" s="313"/>
      <c r="AE95" s="339"/>
      <c r="AF95" s="314"/>
      <c r="AG95" s="314"/>
      <c r="AH95" s="313"/>
      <c r="AI95" s="339"/>
      <c r="AJ95" s="314"/>
      <c r="AK95" s="314"/>
      <c r="AL95" s="340"/>
      <c r="AM95" s="321"/>
      <c r="AN95" s="341"/>
      <c r="AO95" s="319"/>
      <c r="AP95" s="320"/>
      <c r="AR95" s="159"/>
    </row>
    <row r="96" spans="1:44" ht="19.5" customHeight="1" x14ac:dyDescent="0.25">
      <c r="A96" s="973"/>
      <c r="B96" s="974"/>
      <c r="C96" s="485"/>
      <c r="D96" s="452"/>
      <c r="E96" s="333" t="s">
        <v>136</v>
      </c>
      <c r="F96" s="324" t="s">
        <v>205</v>
      </c>
      <c r="G96" s="334"/>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35"/>
      <c r="AF96" s="328"/>
      <c r="AG96" s="327"/>
      <c r="AH96" s="327"/>
      <c r="AI96" s="335"/>
      <c r="AJ96" s="328"/>
      <c r="AK96" s="327"/>
      <c r="AL96" s="336"/>
      <c r="AM96" s="329"/>
      <c r="AN96" s="337"/>
      <c r="AO96" s="331"/>
      <c r="AP96" s="332"/>
      <c r="AR96" s="159"/>
    </row>
    <row r="97" spans="1:48" ht="19.5" customHeight="1" x14ac:dyDescent="0.25">
      <c r="A97" s="973"/>
      <c r="B97" s="974"/>
      <c r="C97" s="485"/>
      <c r="D97" s="452"/>
      <c r="E97" s="338" t="s">
        <v>206</v>
      </c>
      <c r="F97" s="309"/>
      <c r="G97" s="309"/>
      <c r="H97" s="313"/>
      <c r="I97" s="313"/>
      <c r="J97" s="313"/>
      <c r="K97" s="313"/>
      <c r="L97" s="313"/>
      <c r="M97" s="313"/>
      <c r="N97" s="313"/>
      <c r="O97" s="313"/>
      <c r="P97" s="313"/>
      <c r="Q97" s="551">
        <f>+Q9</f>
        <v>41257</v>
      </c>
      <c r="R97" s="313"/>
      <c r="S97" s="313"/>
      <c r="T97" s="313"/>
      <c r="U97" s="313"/>
      <c r="V97" s="313"/>
      <c r="W97" s="313"/>
      <c r="X97" s="313"/>
      <c r="Y97" s="551">
        <f>+Y9</f>
        <v>20813</v>
      </c>
      <c r="Z97" s="313"/>
      <c r="AA97" s="313"/>
      <c r="AB97" s="313"/>
      <c r="AC97" s="551">
        <f>+AC9</f>
        <v>23954</v>
      </c>
      <c r="AD97" s="313"/>
      <c r="AE97" s="339"/>
      <c r="AF97" s="314"/>
      <c r="AG97" s="551">
        <f>+AG9</f>
        <v>21278</v>
      </c>
      <c r="AH97" s="313"/>
      <c r="AI97" s="339"/>
      <c r="AJ97" s="314"/>
      <c r="AK97" s="551">
        <f>+AK9</f>
        <v>23370</v>
      </c>
      <c r="AL97" s="340"/>
      <c r="AM97" s="321"/>
      <c r="AN97" s="341"/>
      <c r="AO97" s="319"/>
      <c r="AP97" s="320"/>
      <c r="AR97" s="159"/>
    </row>
    <row r="98" spans="1:48" ht="25.5" customHeight="1" thickBot="1" x14ac:dyDescent="0.3">
      <c r="A98" s="975"/>
      <c r="B98" s="976"/>
      <c r="C98" s="512"/>
      <c r="D98" s="463"/>
      <c r="E98" s="196" t="s">
        <v>71</v>
      </c>
      <c r="F98" s="196"/>
      <c r="G98" s="196"/>
      <c r="H98" s="111">
        <f>+$G88*H89+H91*$G90+H93*$G92+H95*$G94+H97*$G96</f>
        <v>0</v>
      </c>
      <c r="I98" s="120"/>
      <c r="J98" s="120"/>
      <c r="K98" s="120"/>
      <c r="L98" s="120" t="e">
        <f>#REF!*L96</f>
        <v>#REF!</v>
      </c>
      <c r="M98" s="120" t="e">
        <f>#REF!*M96</f>
        <v>#REF!</v>
      </c>
      <c r="N98" s="120" t="e">
        <f>#REF!*N96</f>
        <v>#REF!</v>
      </c>
      <c r="O98" s="120" t="e">
        <f>#REF!*O96</f>
        <v>#REF!</v>
      </c>
      <c r="P98" s="120"/>
      <c r="Q98" s="111">
        <f>+$G88*Q89+Q91*$G90+Q93*$G92+Q95*$G94+Q97*$G96</f>
        <v>0</v>
      </c>
      <c r="R98" s="120"/>
      <c r="S98" s="120"/>
      <c r="T98" s="120" t="e">
        <f>#REF!*T96</f>
        <v>#REF!</v>
      </c>
      <c r="U98" s="120" t="e">
        <f>#REF!*U96</f>
        <v>#REF!</v>
      </c>
      <c r="V98" s="120" t="e">
        <f>#REF!*V96</f>
        <v>#REF!</v>
      </c>
      <c r="W98" s="120" t="e">
        <f>#REF!*W96</f>
        <v>#REF!</v>
      </c>
      <c r="X98" s="120" t="e">
        <f>#REF!*X96</f>
        <v>#REF!</v>
      </c>
      <c r="Y98" s="111">
        <f>+$G88*Y89+Y91*$G90+Y93*$G92+Y95*$G94+Y97*$G96</f>
        <v>0</v>
      </c>
      <c r="Z98" s="120"/>
      <c r="AA98" s="120"/>
      <c r="AB98" s="120"/>
      <c r="AC98" s="111">
        <f>+$G88*AC89+AC91*$G90+AC93*$G92+AC95*$G94+AC97*$G96</f>
        <v>0</v>
      </c>
      <c r="AD98" s="120"/>
      <c r="AE98" s="156"/>
      <c r="AF98" s="192"/>
      <c r="AG98" s="111">
        <f>+$G88*AG89+AG91*$G90+AG93*$G92+AG95*$G94+AG97*$G96</f>
        <v>0</v>
      </c>
      <c r="AH98" s="120"/>
      <c r="AI98" s="156"/>
      <c r="AJ98" s="192"/>
      <c r="AK98" s="110">
        <f>+$G88*AK89+AK91*$G90+AK93*$G92+AK95*$G94+AK97*$G96</f>
        <v>0</v>
      </c>
      <c r="AL98" s="265"/>
      <c r="AM98" s="184"/>
      <c r="AN98" s="199">
        <f>+AK98+AG98+AC98+Y98+Q98+H98</f>
        <v>0</v>
      </c>
      <c r="AO98" s="197">
        <f>+AN98*0.21</f>
        <v>0</v>
      </c>
      <c r="AP98" s="112">
        <f>+AO98+AN98</f>
        <v>0</v>
      </c>
      <c r="AR98" s="159"/>
    </row>
    <row r="99" spans="1:48" ht="19.5" thickBot="1" x14ac:dyDescent="0.3">
      <c r="A99" s="167"/>
      <c r="B99" s="167"/>
      <c r="C99" s="167"/>
      <c r="D99" s="167"/>
      <c r="E99" s="167"/>
      <c r="F99" s="167"/>
      <c r="G99" s="167"/>
      <c r="H99" s="168"/>
      <c r="I99" s="168"/>
      <c r="J99" s="168"/>
      <c r="K99" s="168"/>
      <c r="L99" s="168"/>
      <c r="M99" s="168"/>
      <c r="N99" s="168"/>
      <c r="O99" s="168"/>
      <c r="P99" s="168"/>
      <c r="Q99" s="168"/>
      <c r="R99" s="168"/>
      <c r="S99" s="168"/>
      <c r="T99" s="168"/>
      <c r="U99" s="168"/>
      <c r="V99" s="168"/>
      <c r="W99" s="168"/>
      <c r="X99" s="168"/>
      <c r="Y99" s="168"/>
      <c r="Z99" s="168"/>
      <c r="AA99" s="168"/>
      <c r="AB99" s="169" t="s">
        <v>110</v>
      </c>
      <c r="AC99" s="169"/>
      <c r="AD99" s="168"/>
      <c r="AE99" s="169" t="s">
        <v>110</v>
      </c>
      <c r="AF99" s="193" t="s">
        <v>110</v>
      </c>
      <c r="AG99" s="169"/>
      <c r="AH99" s="169"/>
      <c r="AI99" s="169"/>
      <c r="AJ99" s="169"/>
      <c r="AK99" s="284" t="s">
        <v>208</v>
      </c>
      <c r="AL99" s="286"/>
      <c r="AM99" s="285"/>
      <c r="AN99" s="287">
        <f>+AN98+AN87+AN74+AN35+AN26+AN17</f>
        <v>0</v>
      </c>
      <c r="AO99" s="287">
        <f>+AO98+AO87+AO74+AO35+AO26+AO17</f>
        <v>0</v>
      </c>
      <c r="AP99" s="286">
        <f>+AP98+AP87+AP74+AP35+AP26+AP17</f>
        <v>0</v>
      </c>
      <c r="AQ99" s="169"/>
      <c r="AR99" s="169"/>
      <c r="AS99" s="169"/>
      <c r="AT99" s="169"/>
      <c r="AU99" s="169"/>
      <c r="AV99" s="169"/>
    </row>
    <row r="100" spans="1:48" s="93" customFormat="1" ht="24" customHeight="1" thickBot="1" x14ac:dyDescent="0.3">
      <c r="A100" s="29" t="s">
        <v>32</v>
      </c>
      <c r="B100" s="29"/>
      <c r="C100" s="29"/>
      <c r="D100" s="29"/>
      <c r="E100" s="29"/>
      <c r="F100" s="29"/>
      <c r="G100" s="29"/>
      <c r="AF100" s="194"/>
      <c r="AG100" s="223"/>
      <c r="AJ100" s="194"/>
      <c r="AK100" s="223"/>
      <c r="AL100" s="269"/>
      <c r="AO100" s="2"/>
      <c r="AP100" s="2"/>
      <c r="AR100" s="160"/>
    </row>
    <row r="101" spans="1:48" s="101" customFormat="1" ht="24.75" customHeight="1" thickBot="1" x14ac:dyDescent="0.3">
      <c r="A101" s="99" t="s">
        <v>2</v>
      </c>
      <c r="B101" s="99"/>
      <c r="C101" s="99"/>
      <c r="D101" s="99"/>
      <c r="E101" s="99" t="s">
        <v>10</v>
      </c>
      <c r="F101" s="99"/>
      <c r="G101" s="99"/>
      <c r="H101" s="187" t="s">
        <v>115</v>
      </c>
      <c r="I101" s="93"/>
      <c r="J101" s="1031" t="s">
        <v>118</v>
      </c>
      <c r="K101" s="1032"/>
      <c r="L101" s="1032"/>
      <c r="M101" s="1032"/>
      <c r="N101" s="1032"/>
      <c r="O101" s="1032"/>
      <c r="P101" s="1033"/>
      <c r="Q101" s="187" t="s">
        <v>168</v>
      </c>
      <c r="R101" s="93"/>
      <c r="S101" s="93"/>
      <c r="T101" s="1031" t="s">
        <v>119</v>
      </c>
      <c r="U101" s="1032"/>
      <c r="V101" s="1032"/>
      <c r="W101" s="1032"/>
      <c r="X101" s="1033"/>
      <c r="Y101" s="187" t="s">
        <v>169</v>
      </c>
      <c r="Z101" s="93"/>
      <c r="AA101" s="1031" t="s">
        <v>127</v>
      </c>
      <c r="AB101" s="1033"/>
      <c r="AC101" s="187" t="s">
        <v>170</v>
      </c>
      <c r="AD101" s="93"/>
      <c r="AE101" s="1031" t="s">
        <v>128</v>
      </c>
      <c r="AF101" s="1033"/>
      <c r="AG101" s="187" t="s">
        <v>171</v>
      </c>
      <c r="AH101" s="93"/>
      <c r="AI101" s="1031" t="s">
        <v>131</v>
      </c>
      <c r="AJ101" s="1033"/>
      <c r="AK101" s="217" t="s">
        <v>172</v>
      </c>
      <c r="AL101" s="187" t="s">
        <v>183</v>
      </c>
      <c r="AM101" s="224"/>
      <c r="AN101" s="99" t="s">
        <v>73</v>
      </c>
      <c r="AO101" s="100" t="s">
        <v>72</v>
      </c>
      <c r="AP101" s="100" t="s">
        <v>74</v>
      </c>
      <c r="AR101" s="161"/>
    </row>
    <row r="102" spans="1:48" s="173" customFormat="1" ht="30.75" customHeight="1" thickBot="1" x14ac:dyDescent="0.3">
      <c r="A102" s="969" t="s">
        <v>209</v>
      </c>
      <c r="B102" s="970"/>
      <c r="C102" s="970"/>
      <c r="D102" s="970"/>
      <c r="E102" s="970"/>
      <c r="F102" s="1046"/>
      <c r="G102" s="99" t="s">
        <v>210</v>
      </c>
      <c r="H102" s="288">
        <f>12*5</f>
        <v>60</v>
      </c>
      <c r="I102" s="288"/>
      <c r="J102" s="288"/>
      <c r="K102" s="288"/>
      <c r="L102" s="288"/>
      <c r="M102" s="288"/>
      <c r="N102" s="288"/>
      <c r="O102" s="288"/>
      <c r="P102" s="288"/>
      <c r="Q102" s="288">
        <f>+H102-1</f>
        <v>59</v>
      </c>
      <c r="R102" s="288"/>
      <c r="S102" s="288"/>
      <c r="T102" s="288">
        <v>6</v>
      </c>
      <c r="U102" s="288">
        <v>6</v>
      </c>
      <c r="V102" s="288">
        <v>9</v>
      </c>
      <c r="W102" s="288"/>
      <c r="X102" s="288"/>
      <c r="Y102" s="288">
        <f>+Q102-5</f>
        <v>54</v>
      </c>
      <c r="Z102" s="288"/>
      <c r="AA102" s="288"/>
      <c r="AB102" s="288"/>
      <c r="AC102" s="288">
        <f>+Y102-6</f>
        <v>48</v>
      </c>
      <c r="AD102" s="288"/>
      <c r="AE102" s="288"/>
      <c r="AF102" s="289"/>
      <c r="AG102" s="288">
        <f>+AC102-6</f>
        <v>42</v>
      </c>
      <c r="AH102" s="288"/>
      <c r="AI102" s="288"/>
      <c r="AJ102" s="289"/>
      <c r="AK102" s="290">
        <f>+AG102-3</f>
        <v>39</v>
      </c>
      <c r="AL102" s="290"/>
      <c r="AM102" s="225"/>
      <c r="AN102" s="171"/>
      <c r="AO102" s="172"/>
      <c r="AP102" s="172"/>
      <c r="AR102" s="174"/>
    </row>
    <row r="103" spans="1:48" ht="15" hidden="1" customHeight="1" x14ac:dyDescent="0.25">
      <c r="A103" s="1020" t="s">
        <v>176</v>
      </c>
      <c r="B103" s="1021"/>
      <c r="C103" s="996"/>
      <c r="D103" s="450"/>
      <c r="E103" s="214" t="s">
        <v>178</v>
      </c>
      <c r="F103" s="214"/>
      <c r="G103" s="214"/>
      <c r="H103" s="19">
        <v>1</v>
      </c>
      <c r="I103" s="19"/>
      <c r="J103" s="19">
        <v>1</v>
      </c>
      <c r="K103" s="185">
        <v>1</v>
      </c>
      <c r="L103" s="185">
        <v>1</v>
      </c>
      <c r="M103" s="185">
        <v>1</v>
      </c>
      <c r="N103" s="185">
        <v>1</v>
      </c>
      <c r="O103" s="185">
        <v>1</v>
      </c>
      <c r="P103" s="185"/>
      <c r="Q103" s="226" t="s">
        <v>177</v>
      </c>
      <c r="R103" s="19"/>
      <c r="S103" s="185"/>
      <c r="T103" s="185">
        <v>1</v>
      </c>
      <c r="U103" s="185">
        <v>1</v>
      </c>
      <c r="V103" s="185">
        <v>1</v>
      </c>
      <c r="W103" s="185">
        <v>1</v>
      </c>
      <c r="X103" s="185">
        <v>0</v>
      </c>
      <c r="Y103" s="226" t="s">
        <v>177</v>
      </c>
      <c r="Z103" s="19"/>
      <c r="AA103" s="185">
        <v>1</v>
      </c>
      <c r="AB103" s="185">
        <v>0</v>
      </c>
      <c r="AC103" s="226" t="s">
        <v>177</v>
      </c>
      <c r="AD103" s="19"/>
      <c r="AE103" s="186">
        <v>0</v>
      </c>
      <c r="AF103" s="186">
        <v>0</v>
      </c>
      <c r="AG103" s="226" t="s">
        <v>177</v>
      </c>
      <c r="AH103" s="19"/>
      <c r="AI103" s="186">
        <v>0</v>
      </c>
      <c r="AJ103" s="186">
        <v>0</v>
      </c>
      <c r="AK103" s="240" t="s">
        <v>177</v>
      </c>
      <c r="AL103" s="270"/>
      <c r="AM103" s="220"/>
      <c r="AN103" s="202">
        <f>SUM(H103:AJ103)</f>
        <v>12</v>
      </c>
      <c r="AO103" s="209"/>
      <c r="AP103" s="95"/>
    </row>
    <row r="104" spans="1:48" ht="15" hidden="1" customHeight="1" x14ac:dyDescent="0.25">
      <c r="A104" s="973"/>
      <c r="B104" s="974"/>
      <c r="C104" s="985"/>
      <c r="D104" s="452"/>
      <c r="E104" s="215" t="s">
        <v>70</v>
      </c>
      <c r="F104" s="215"/>
      <c r="G104" s="215"/>
      <c r="H104" s="84"/>
      <c r="I104" s="84"/>
      <c r="J104" s="84"/>
      <c r="K104" s="84"/>
      <c r="L104" s="84"/>
      <c r="M104" s="84"/>
      <c r="N104" s="84"/>
      <c r="O104" s="84"/>
      <c r="P104" s="84"/>
      <c r="Q104" s="84"/>
      <c r="R104" s="84"/>
      <c r="S104" s="84"/>
      <c r="T104" s="84"/>
      <c r="U104" s="84"/>
      <c r="V104" s="84"/>
      <c r="W104" s="84"/>
      <c r="X104" s="84"/>
      <c r="Y104" s="84"/>
      <c r="Z104" s="84"/>
      <c r="AA104" s="84"/>
      <c r="AB104" s="84"/>
      <c r="AC104" s="109"/>
      <c r="AD104" s="84"/>
      <c r="AE104" s="109"/>
      <c r="AF104" s="91"/>
      <c r="AG104" s="91"/>
      <c r="AH104" s="84"/>
      <c r="AI104" s="109"/>
      <c r="AJ104" s="91"/>
      <c r="AK104" s="91"/>
      <c r="AL104" s="268"/>
      <c r="AM104" s="109"/>
      <c r="AN104" s="203"/>
      <c r="AO104" s="208"/>
      <c r="AP104" s="96"/>
    </row>
    <row r="105" spans="1:48" ht="22.5" hidden="1" customHeight="1" thickBot="1" x14ac:dyDescent="0.3">
      <c r="A105" s="1003"/>
      <c r="B105" s="1004"/>
      <c r="C105" s="1022"/>
      <c r="D105" s="454"/>
      <c r="E105" s="182" t="s">
        <v>71</v>
      </c>
      <c r="F105" s="182"/>
      <c r="G105" s="182"/>
      <c r="H105" s="111">
        <f>H103*H104</f>
        <v>0</v>
      </c>
      <c r="I105" s="111"/>
      <c r="J105" s="111">
        <v>0</v>
      </c>
      <c r="K105" s="111">
        <f t="shared" ref="K105" si="4">K103*K104</f>
        <v>0</v>
      </c>
      <c r="L105" s="111">
        <f t="shared" ref="L105:O105" si="5">L103*L104</f>
        <v>0</v>
      </c>
      <c r="M105" s="111">
        <f t="shared" si="5"/>
        <v>0</v>
      </c>
      <c r="N105" s="111">
        <f t="shared" si="5"/>
        <v>0</v>
      </c>
      <c r="O105" s="111">
        <f t="shared" si="5"/>
        <v>0</v>
      </c>
      <c r="P105" s="111"/>
      <c r="Q105" s="111"/>
      <c r="R105" s="111"/>
      <c r="S105" s="111"/>
      <c r="T105" s="111">
        <f t="shared" ref="T105:X105" si="6">T103*T104</f>
        <v>0</v>
      </c>
      <c r="U105" s="111">
        <f t="shared" si="6"/>
        <v>0</v>
      </c>
      <c r="V105" s="111">
        <f t="shared" si="6"/>
        <v>0</v>
      </c>
      <c r="W105" s="111">
        <f t="shared" si="6"/>
        <v>0</v>
      </c>
      <c r="X105" s="111">
        <f t="shared" si="6"/>
        <v>0</v>
      </c>
      <c r="Y105" s="111"/>
      <c r="Z105" s="111"/>
      <c r="AA105" s="111">
        <f t="shared" ref="AA105:AB105" si="7">AA103*AA104</f>
        <v>0</v>
      </c>
      <c r="AB105" s="111">
        <f t="shared" si="7"/>
        <v>0</v>
      </c>
      <c r="AC105" s="155"/>
      <c r="AD105" s="111"/>
      <c r="AE105" s="155">
        <f t="shared" ref="AE105:AF105" si="8">AE103*AE104</f>
        <v>0</v>
      </c>
      <c r="AF105" s="116">
        <f t="shared" si="8"/>
        <v>0</v>
      </c>
      <c r="AG105" s="116"/>
      <c r="AH105" s="111"/>
      <c r="AI105" s="155">
        <f t="shared" ref="AI105:AJ105" si="9">AI103*AI104</f>
        <v>0</v>
      </c>
      <c r="AJ105" s="116">
        <f t="shared" si="9"/>
        <v>0</v>
      </c>
      <c r="AK105" s="116"/>
      <c r="AL105" s="198"/>
      <c r="AM105" s="155"/>
      <c r="AN105" s="204">
        <f>SUM(H105:AB105)</f>
        <v>0</v>
      </c>
      <c r="AO105" s="198">
        <f>SUM(I105:AD105)</f>
        <v>0</v>
      </c>
      <c r="AP105" s="113">
        <f>AN105+AO105</f>
        <v>0</v>
      </c>
    </row>
    <row r="106" spans="1:48" ht="15" hidden="1" customHeight="1" x14ac:dyDescent="0.25">
      <c r="A106" s="971" t="s">
        <v>213</v>
      </c>
      <c r="B106" s="972"/>
      <c r="C106" s="992"/>
      <c r="D106" s="460"/>
      <c r="E106" s="79" t="s">
        <v>75</v>
      </c>
      <c r="F106" s="79"/>
      <c r="G106" s="79"/>
      <c r="H106" s="15" t="e">
        <f>#REF!</f>
        <v>#REF!</v>
      </c>
      <c r="I106" s="15"/>
      <c r="J106" s="15"/>
      <c r="K106" s="15"/>
      <c r="L106" s="15" t="e">
        <f>H106+#REF!</f>
        <v>#REF!</v>
      </c>
      <c r="M106" s="15" t="e">
        <f>I106+#REF!</f>
        <v>#REF!</v>
      </c>
      <c r="N106" s="15" t="e">
        <f>L106+#REF!</f>
        <v>#REF!</v>
      </c>
      <c r="O106" s="15"/>
      <c r="P106" s="15"/>
      <c r="Q106" s="15"/>
      <c r="R106" s="15"/>
      <c r="S106" s="70"/>
      <c r="T106" s="70" t="e">
        <f>I106+#REF!</f>
        <v>#REF!</v>
      </c>
      <c r="U106" s="70" t="e">
        <f>L106+#REF!</f>
        <v>#REF!</v>
      </c>
      <c r="V106" s="70" t="e">
        <f>U106+#REF!</f>
        <v>#REF!</v>
      </c>
      <c r="W106" s="70"/>
      <c r="X106" s="70"/>
      <c r="Y106" s="70"/>
      <c r="Z106" s="15"/>
      <c r="AA106" s="70" t="e">
        <f>V106+#REF!</f>
        <v>#REF!</v>
      </c>
      <c r="AB106" s="73" t="e">
        <f>AA106+#REF!</f>
        <v>#REF!</v>
      </c>
      <c r="AC106" s="73"/>
      <c r="AD106" s="15"/>
      <c r="AE106" s="73" t="e">
        <f>AD106+#REF!</f>
        <v>#REF!</v>
      </c>
      <c r="AF106" s="73" t="e">
        <f>AE106+#REF!</f>
        <v>#REF!</v>
      </c>
      <c r="AG106" s="73"/>
      <c r="AH106" s="15"/>
      <c r="AI106" s="73" t="e">
        <f>AH106+#REF!</f>
        <v>#REF!</v>
      </c>
      <c r="AJ106" s="73" t="e">
        <f>AI106+#REF!</f>
        <v>#REF!</v>
      </c>
      <c r="AK106" s="73"/>
      <c r="AL106" s="271"/>
      <c r="AM106" s="253"/>
      <c r="AN106" s="212"/>
      <c r="AO106" s="207"/>
      <c r="AP106" s="72"/>
      <c r="AR106" s="159"/>
    </row>
    <row r="107" spans="1:48" ht="29.25" hidden="1" customHeight="1" x14ac:dyDescent="0.25">
      <c r="A107" s="973"/>
      <c r="B107" s="974"/>
      <c r="C107" s="985"/>
      <c r="D107" s="452"/>
      <c r="E107" s="82" t="s">
        <v>98</v>
      </c>
      <c r="F107" s="215"/>
      <c r="G107" s="215"/>
      <c r="H107" s="84"/>
      <c r="I107" s="84"/>
      <c r="J107" s="84"/>
      <c r="K107" s="84"/>
      <c r="L107" s="84"/>
      <c r="M107" s="84"/>
      <c r="N107" s="84"/>
      <c r="O107" s="84"/>
      <c r="P107" s="84"/>
      <c r="Q107" s="84"/>
      <c r="R107" s="84"/>
      <c r="S107" s="84"/>
      <c r="T107" s="84"/>
      <c r="U107" s="84"/>
      <c r="V107" s="84"/>
      <c r="W107" s="84"/>
      <c r="X107" s="84"/>
      <c r="Y107" s="84"/>
      <c r="Z107" s="84"/>
      <c r="AA107" s="84"/>
      <c r="AB107" s="91"/>
      <c r="AC107" s="91"/>
      <c r="AD107" s="84"/>
      <c r="AE107" s="91"/>
      <c r="AF107" s="91"/>
      <c r="AG107" s="91"/>
      <c r="AH107" s="84"/>
      <c r="AI107" s="91"/>
      <c r="AJ107" s="91"/>
      <c r="AK107" s="91"/>
      <c r="AL107" s="268"/>
      <c r="AM107" s="126"/>
      <c r="AN107" s="5"/>
      <c r="AO107" s="208"/>
      <c r="AP107" s="22"/>
      <c r="AR107" s="159"/>
    </row>
    <row r="108" spans="1:48" ht="15.75" hidden="1" thickBot="1" x14ac:dyDescent="0.3">
      <c r="A108" s="973"/>
      <c r="B108" s="974"/>
      <c r="C108" s="985"/>
      <c r="D108" s="452"/>
      <c r="E108" s="82" t="s">
        <v>66</v>
      </c>
      <c r="F108" s="215"/>
      <c r="G108" s="215"/>
      <c r="H108" s="110" t="e">
        <f>H$102*H106*H107</f>
        <v>#REF!</v>
      </c>
      <c r="I108" s="110"/>
      <c r="J108" s="110"/>
      <c r="K108" s="110"/>
      <c r="L108" s="110" t="e">
        <f t="shared" ref="L108:AB108" si="10">L$102*L106*L107</f>
        <v>#REF!</v>
      </c>
      <c r="M108" s="110" t="e">
        <f t="shared" ref="M108:N108" si="11">M$102*M106*M107</f>
        <v>#REF!</v>
      </c>
      <c r="N108" s="110" t="e">
        <f t="shared" si="11"/>
        <v>#REF!</v>
      </c>
      <c r="O108" s="110"/>
      <c r="P108" s="110"/>
      <c r="Q108" s="110"/>
      <c r="R108" s="110"/>
      <c r="S108" s="110"/>
      <c r="T108" s="110" t="e">
        <f t="shared" ref="T108" si="12">T$102*T106*T107</f>
        <v>#REF!</v>
      </c>
      <c r="U108" s="110" t="e">
        <f t="shared" si="10"/>
        <v>#REF!</v>
      </c>
      <c r="V108" s="110" t="e">
        <f t="shared" si="10"/>
        <v>#REF!</v>
      </c>
      <c r="W108" s="110"/>
      <c r="X108" s="110"/>
      <c r="Y108" s="110"/>
      <c r="Z108" s="110"/>
      <c r="AA108" s="110" t="e">
        <f>AA$102*AA106*AA107</f>
        <v>#REF!</v>
      </c>
      <c r="AB108" s="110" t="e">
        <f t="shared" si="10"/>
        <v>#REF!</v>
      </c>
      <c r="AC108" s="110"/>
      <c r="AD108" s="110"/>
      <c r="AE108" s="154" t="e">
        <f t="shared" ref="AE108:AF108" si="13">AE$102*AE106*AE107</f>
        <v>#REF!</v>
      </c>
      <c r="AF108" s="110" t="e">
        <f t="shared" si="13"/>
        <v>#REF!</v>
      </c>
      <c r="AG108" s="110"/>
      <c r="AH108" s="110"/>
      <c r="AI108" s="154" t="e">
        <f t="shared" ref="AI108:AJ108" si="14">AI$102*AI106*AI107</f>
        <v>#REF!</v>
      </c>
      <c r="AJ108" s="110" t="e">
        <f t="shared" si="14"/>
        <v>#REF!</v>
      </c>
      <c r="AK108" s="154"/>
      <c r="AL108" s="197"/>
      <c r="AM108" s="254"/>
      <c r="AN108" s="157" t="e">
        <f>SUM(H108:AB108)</f>
        <v>#REF!</v>
      </c>
      <c r="AO108" s="213"/>
      <c r="AP108" s="118" t="e">
        <f>AN108+AO108</f>
        <v>#REF!</v>
      </c>
      <c r="AR108" s="159"/>
    </row>
    <row r="109" spans="1:48" ht="15.75" hidden="1" thickBot="1" x14ac:dyDescent="0.3">
      <c r="A109" s="973"/>
      <c r="B109" s="974"/>
      <c r="C109" s="985"/>
      <c r="D109" s="452"/>
      <c r="E109" s="82" t="s">
        <v>75</v>
      </c>
      <c r="F109" s="215"/>
      <c r="G109" s="215"/>
      <c r="H109" s="74">
        <f>H112</f>
        <v>66</v>
      </c>
      <c r="I109" s="74"/>
      <c r="J109" s="74"/>
      <c r="K109" s="12"/>
      <c r="L109" s="12" t="e">
        <f>L112</f>
        <v>#REF!</v>
      </c>
      <c r="M109" s="12" t="e">
        <f>M112</f>
        <v>#REF!</v>
      </c>
      <c r="N109" s="12" t="e">
        <f>N112</f>
        <v>#REF!</v>
      </c>
      <c r="O109" s="12"/>
      <c r="P109" s="12"/>
      <c r="Q109" s="12"/>
      <c r="R109" s="74"/>
      <c r="S109" s="71"/>
      <c r="T109" s="71" t="e">
        <f>T112</f>
        <v>#REF!</v>
      </c>
      <c r="U109" s="71" t="e">
        <f>U112</f>
        <v>#REF!</v>
      </c>
      <c r="V109" s="71" t="e">
        <f>V112</f>
        <v>#REF!</v>
      </c>
      <c r="W109" s="71"/>
      <c r="X109" s="71"/>
      <c r="Y109" s="71"/>
      <c r="Z109" s="74"/>
      <c r="AA109" s="71" t="e">
        <f>AA112</f>
        <v>#REF!</v>
      </c>
      <c r="AB109" s="71" t="e">
        <f>AB112</f>
        <v>#REF!</v>
      </c>
      <c r="AC109" s="71"/>
      <c r="AD109" s="74"/>
      <c r="AE109" s="190" t="e">
        <f>AE112</f>
        <v>#REF!</v>
      </c>
      <c r="AF109" s="71" t="e">
        <f>AF112</f>
        <v>#REF!</v>
      </c>
      <c r="AG109" s="71"/>
      <c r="AH109" s="74"/>
      <c r="AI109" s="190" t="e">
        <f>AI112</f>
        <v>#REF!</v>
      </c>
      <c r="AJ109" s="71" t="e">
        <f>AJ112</f>
        <v>#REF!</v>
      </c>
      <c r="AK109" s="190"/>
      <c r="AL109" s="264"/>
      <c r="AM109" s="255"/>
      <c r="AN109" s="5"/>
      <c r="AO109" s="208"/>
      <c r="AP109" s="22"/>
      <c r="AR109" s="159"/>
    </row>
    <row r="110" spans="1:48" ht="30" hidden="1" customHeight="1" x14ac:dyDescent="0.25">
      <c r="A110" s="973"/>
      <c r="B110" s="974"/>
      <c r="C110" s="985"/>
      <c r="D110" s="452"/>
      <c r="E110" s="82" t="s">
        <v>98</v>
      </c>
      <c r="F110" s="215"/>
      <c r="G110" s="215"/>
      <c r="H110" s="117"/>
      <c r="I110" s="117"/>
      <c r="J110" s="117"/>
      <c r="K110" s="84"/>
      <c r="L110" s="84"/>
      <c r="M110" s="84"/>
      <c r="N110" s="84"/>
      <c r="O110" s="84"/>
      <c r="P110" s="84"/>
      <c r="Q110" s="84"/>
      <c r="R110" s="117"/>
      <c r="S110" s="84"/>
      <c r="T110" s="84"/>
      <c r="U110" s="84"/>
      <c r="V110" s="84"/>
      <c r="W110" s="84"/>
      <c r="X110" s="84"/>
      <c r="Y110" s="84"/>
      <c r="Z110" s="117"/>
      <c r="AA110" s="84"/>
      <c r="AB110" s="91"/>
      <c r="AC110" s="91"/>
      <c r="AD110" s="117"/>
      <c r="AE110" s="91"/>
      <c r="AF110" s="91"/>
      <c r="AG110" s="91"/>
      <c r="AH110" s="117"/>
      <c r="AI110" s="91"/>
      <c r="AJ110" s="91"/>
      <c r="AK110" s="91"/>
      <c r="AL110" s="268"/>
      <c r="AM110" s="256"/>
      <c r="AN110" s="5"/>
      <c r="AO110" s="208"/>
      <c r="AP110" s="22"/>
      <c r="AR110" s="159"/>
    </row>
    <row r="111" spans="1:48" ht="15.75" hidden="1" thickBot="1" x14ac:dyDescent="0.3">
      <c r="A111" s="973"/>
      <c r="B111" s="974"/>
      <c r="C111" s="985"/>
      <c r="D111" s="452"/>
      <c r="E111" s="452" t="s">
        <v>66</v>
      </c>
      <c r="F111" s="215"/>
      <c r="G111" s="215"/>
      <c r="H111" s="110">
        <f>H$102*H109*H110</f>
        <v>0</v>
      </c>
      <c r="I111" s="110"/>
      <c r="J111" s="110"/>
      <c r="K111" s="110"/>
      <c r="L111" s="110" t="e">
        <f t="shared" ref="L111:AB111" si="15">L$102*L109*L110</f>
        <v>#REF!</v>
      </c>
      <c r="M111" s="110" t="e">
        <f t="shared" ref="M111:N111" si="16">M$102*M109*M110</f>
        <v>#REF!</v>
      </c>
      <c r="N111" s="110" t="e">
        <f t="shared" si="16"/>
        <v>#REF!</v>
      </c>
      <c r="O111" s="110"/>
      <c r="P111" s="110"/>
      <c r="Q111" s="110"/>
      <c r="R111" s="110"/>
      <c r="S111" s="110"/>
      <c r="T111" s="110" t="e">
        <f t="shared" ref="T111" si="17">T$102*T109*T110</f>
        <v>#REF!</v>
      </c>
      <c r="U111" s="110" t="e">
        <f t="shared" si="15"/>
        <v>#REF!</v>
      </c>
      <c r="V111" s="110" t="e">
        <f t="shared" si="15"/>
        <v>#REF!</v>
      </c>
      <c r="W111" s="110"/>
      <c r="X111" s="110"/>
      <c r="Y111" s="110"/>
      <c r="Z111" s="110"/>
      <c r="AA111" s="110" t="e">
        <f t="shared" si="15"/>
        <v>#REF!</v>
      </c>
      <c r="AB111" s="154" t="e">
        <f t="shared" si="15"/>
        <v>#REF!</v>
      </c>
      <c r="AC111" s="154"/>
      <c r="AD111" s="110"/>
      <c r="AE111" s="154" t="e">
        <f t="shared" ref="AE111:AF111" si="18">AE$102*AE109*AE110</f>
        <v>#REF!</v>
      </c>
      <c r="AF111" s="154" t="e">
        <f t="shared" si="18"/>
        <v>#REF!</v>
      </c>
      <c r="AG111" s="154"/>
      <c r="AH111" s="110"/>
      <c r="AI111" s="154" t="e">
        <f t="shared" ref="AI111:AJ111" si="19">AI$102*AI109*AI110</f>
        <v>#REF!</v>
      </c>
      <c r="AJ111" s="154" t="e">
        <f t="shared" si="19"/>
        <v>#REF!</v>
      </c>
      <c r="AK111" s="154"/>
      <c r="AL111" s="197"/>
      <c r="AM111" s="254"/>
      <c r="AN111" s="157" t="e">
        <f>SUM(H111:AB111)</f>
        <v>#REF!</v>
      </c>
      <c r="AO111" s="213"/>
      <c r="AP111" s="118" t="e">
        <f>AN111+AO111</f>
        <v>#REF!</v>
      </c>
      <c r="AR111" s="159"/>
    </row>
    <row r="112" spans="1:48" x14ac:dyDescent="0.25">
      <c r="A112" s="459"/>
      <c r="B112" s="489"/>
      <c r="C112" s="460"/>
      <c r="D112" s="489"/>
      <c r="E112" s="513" t="s">
        <v>214</v>
      </c>
      <c r="F112" s="514"/>
      <c r="G112" s="460"/>
      <c r="H112" s="222">
        <f>+H8</f>
        <v>66</v>
      </c>
      <c r="I112" s="222"/>
      <c r="J112" s="222"/>
      <c r="K112" s="222"/>
      <c r="L112" s="222" t="e">
        <f>H112+#REF!</f>
        <v>#REF!</v>
      </c>
      <c r="M112" s="222" t="e">
        <f>I112+#REF!</f>
        <v>#REF!</v>
      </c>
      <c r="N112" s="222" t="e">
        <f>L112+#REF!</f>
        <v>#REF!</v>
      </c>
      <c r="O112" s="222"/>
      <c r="P112" s="222"/>
      <c r="Q112" s="222">
        <f>+Q8</f>
        <v>351</v>
      </c>
      <c r="R112" s="222"/>
      <c r="S112" s="15"/>
      <c r="T112" s="15" t="e">
        <f>I112+#REF!</f>
        <v>#REF!</v>
      </c>
      <c r="U112" s="15" t="e">
        <f>L112+#REF!</f>
        <v>#REF!</v>
      </c>
      <c r="V112" s="15" t="e">
        <f>U112+#REF!</f>
        <v>#REF!</v>
      </c>
      <c r="W112" s="15"/>
      <c r="X112" s="15"/>
      <c r="Y112" s="222">
        <f>+Y8</f>
        <v>78</v>
      </c>
      <c r="Z112" s="222"/>
      <c r="AA112" s="15" t="e">
        <f>V112+#REF!</f>
        <v>#REF!</v>
      </c>
      <c r="AB112" s="30" t="e">
        <f>AA112+#REF!</f>
        <v>#REF!</v>
      </c>
      <c r="AC112" s="222">
        <f>+AC8</f>
        <v>143</v>
      </c>
      <c r="AD112" s="222"/>
      <c r="AE112" s="30" t="e">
        <f>AD112+#REF!</f>
        <v>#REF!</v>
      </c>
      <c r="AF112" s="30" t="e">
        <f>AE112+#REF!</f>
        <v>#REF!</v>
      </c>
      <c r="AG112" s="222">
        <f>+AG8</f>
        <v>251</v>
      </c>
      <c r="AH112" s="222"/>
      <c r="AI112" s="30" t="e">
        <f>AH112+#REF!</f>
        <v>#REF!</v>
      </c>
      <c r="AJ112" s="30" t="e">
        <f>AI112+#REF!</f>
        <v>#REF!</v>
      </c>
      <c r="AK112" s="222">
        <f>+AK8</f>
        <v>201</v>
      </c>
      <c r="AL112" s="515">
        <f>+AK112+AG112+AC112+Y112+Q112+H112</f>
        <v>1090</v>
      </c>
      <c r="AM112" s="516"/>
      <c r="AN112" s="212"/>
      <c r="AO112" s="207"/>
      <c r="AP112" s="72"/>
      <c r="AR112" s="159"/>
    </row>
    <row r="113" spans="1:44" ht="15.75" thickBot="1" x14ac:dyDescent="0.3">
      <c r="A113" s="462"/>
      <c r="B113" s="517"/>
      <c r="C113" s="463"/>
      <c r="D113" s="517"/>
      <c r="E113" s="518" t="s">
        <v>286</v>
      </c>
      <c r="F113" s="519"/>
      <c r="G113" s="520"/>
      <c r="H113" s="521">
        <f>+H9</f>
        <v>4197</v>
      </c>
      <c r="I113" s="521"/>
      <c r="J113" s="521"/>
      <c r="K113" s="521"/>
      <c r="L113" s="521"/>
      <c r="M113" s="521"/>
      <c r="N113" s="521"/>
      <c r="O113" s="521"/>
      <c r="P113" s="521"/>
      <c r="Q113" s="521">
        <f>+Q9</f>
        <v>41257</v>
      </c>
      <c r="R113" s="521"/>
      <c r="S113" s="521"/>
      <c r="T113" s="521"/>
      <c r="U113" s="521"/>
      <c r="V113" s="521"/>
      <c r="W113" s="521"/>
      <c r="X113" s="521"/>
      <c r="Y113" s="521">
        <f>+Y9</f>
        <v>20813</v>
      </c>
      <c r="Z113" s="521"/>
      <c r="AA113" s="521"/>
      <c r="AB113" s="522"/>
      <c r="AC113" s="521">
        <f>+AC9</f>
        <v>23954</v>
      </c>
      <c r="AD113" s="521"/>
      <c r="AE113" s="521"/>
      <c r="AF113" s="522"/>
      <c r="AG113" s="521">
        <f>+AG9</f>
        <v>21278</v>
      </c>
      <c r="AH113" s="521"/>
      <c r="AI113" s="521"/>
      <c r="AJ113" s="522"/>
      <c r="AK113" s="521">
        <f>+AK9</f>
        <v>23370</v>
      </c>
      <c r="AL113" s="523">
        <f>+AK113+AG113+AC113+Y113+Q113+H113</f>
        <v>134869</v>
      </c>
      <c r="AM113" s="524"/>
      <c r="AN113" s="525"/>
      <c r="AO113" s="526"/>
      <c r="AP113" s="527"/>
      <c r="AR113" s="159"/>
    </row>
    <row r="114" spans="1:44" ht="1.5" customHeight="1" thickBot="1" x14ac:dyDescent="0.3">
      <c r="A114" s="451"/>
      <c r="B114" s="227"/>
      <c r="C114" s="452"/>
      <c r="D114" s="227"/>
      <c r="E114" s="528"/>
      <c r="F114" s="114"/>
      <c r="G114" s="452"/>
      <c r="H114" s="77"/>
      <c r="I114" s="77"/>
      <c r="J114" s="77"/>
      <c r="K114" s="77"/>
      <c r="L114" s="77"/>
      <c r="M114" s="77"/>
      <c r="N114" s="77"/>
      <c r="O114" s="77"/>
      <c r="P114" s="77"/>
      <c r="Q114" s="77"/>
      <c r="R114" s="77"/>
      <c r="S114" s="77"/>
      <c r="T114" s="77"/>
      <c r="U114" s="77"/>
      <c r="V114" s="77"/>
      <c r="W114" s="77"/>
      <c r="X114" s="77"/>
      <c r="Y114" s="77"/>
      <c r="Z114" s="77"/>
      <c r="AA114" s="77"/>
      <c r="AB114" s="189"/>
      <c r="AC114" s="189"/>
      <c r="AD114" s="77"/>
      <c r="AE114" s="189"/>
      <c r="AF114" s="77"/>
      <c r="AG114" s="77"/>
      <c r="AH114" s="77"/>
      <c r="AI114" s="189"/>
      <c r="AJ114" s="77"/>
      <c r="AK114" s="77"/>
      <c r="AL114" s="302"/>
      <c r="AM114" s="255"/>
      <c r="AN114" s="5"/>
      <c r="AO114" s="208"/>
      <c r="AP114" s="22"/>
      <c r="AR114" s="159"/>
    </row>
    <row r="115" spans="1:44" ht="33" customHeight="1" x14ac:dyDescent="0.25">
      <c r="A115" s="212" t="s">
        <v>291</v>
      </c>
      <c r="B115" s="529"/>
      <c r="C115" s="530" t="s">
        <v>284</v>
      </c>
      <c r="D115" s="531"/>
      <c r="E115" s="532" t="s">
        <v>277</v>
      </c>
      <c r="F115" s="532" t="s">
        <v>288</v>
      </c>
      <c r="G115" s="533"/>
      <c r="H115" s="222"/>
      <c r="I115" s="222"/>
      <c r="J115" s="222"/>
      <c r="K115" s="222"/>
      <c r="L115" s="222"/>
      <c r="M115" s="222"/>
      <c r="N115" s="222"/>
      <c r="O115" s="222"/>
      <c r="P115" s="222"/>
      <c r="Q115" s="222"/>
      <c r="R115" s="222"/>
      <c r="S115" s="15"/>
      <c r="T115" s="15"/>
      <c r="U115" s="15"/>
      <c r="V115" s="15"/>
      <c r="W115" s="15"/>
      <c r="X115" s="15"/>
      <c r="Y115" s="222"/>
      <c r="Z115" s="222"/>
      <c r="AA115" s="15"/>
      <c r="AB115" s="534"/>
      <c r="AC115" s="535"/>
      <c r="AD115" s="222"/>
      <c r="AE115" s="534"/>
      <c r="AF115" s="30"/>
      <c r="AG115" s="191"/>
      <c r="AH115" s="222"/>
      <c r="AI115" s="534"/>
      <c r="AJ115" s="30"/>
      <c r="AK115" s="191"/>
      <c r="AL115" s="536"/>
      <c r="AM115" s="516"/>
      <c r="AN115" s="212"/>
      <c r="AO115" s="207"/>
      <c r="AP115" s="72"/>
      <c r="AR115" s="159"/>
    </row>
    <row r="116" spans="1:44" ht="19.5" customHeight="1" x14ac:dyDescent="0.25">
      <c r="A116" s="5"/>
      <c r="B116" s="486"/>
      <c r="C116" s="457"/>
      <c r="D116" s="227"/>
      <c r="E116" s="447" t="s">
        <v>285</v>
      </c>
      <c r="F116" s="368"/>
      <c r="G116" s="383"/>
      <c r="H116" s="369">
        <v>1</v>
      </c>
      <c r="I116" s="369"/>
      <c r="J116" s="369"/>
      <c r="K116" s="369"/>
      <c r="L116" s="369"/>
      <c r="M116" s="369"/>
      <c r="N116" s="369"/>
      <c r="O116" s="369"/>
      <c r="P116" s="369"/>
      <c r="Q116" s="369"/>
      <c r="R116" s="369"/>
      <c r="S116" s="370"/>
      <c r="T116" s="370"/>
      <c r="U116" s="370"/>
      <c r="V116" s="370"/>
      <c r="W116" s="370"/>
      <c r="X116" s="370"/>
      <c r="Y116" s="369"/>
      <c r="Z116" s="369"/>
      <c r="AA116" s="370"/>
      <c r="AB116" s="317"/>
      <c r="AC116" s="371"/>
      <c r="AD116" s="369"/>
      <c r="AE116" s="317"/>
      <c r="AF116" s="372"/>
      <c r="AG116" s="373"/>
      <c r="AH116" s="369"/>
      <c r="AI116" s="317"/>
      <c r="AJ116" s="372"/>
      <c r="AK116" s="373"/>
      <c r="AL116" s="374"/>
      <c r="AM116" s="375"/>
      <c r="AN116" s="341"/>
      <c r="AO116" s="319"/>
      <c r="AP116" s="376"/>
      <c r="AR116" s="159"/>
    </row>
    <row r="117" spans="1:44" ht="30" customHeight="1" x14ac:dyDescent="0.25">
      <c r="A117" s="5"/>
      <c r="B117" s="486"/>
      <c r="C117" s="457"/>
      <c r="D117" s="227"/>
      <c r="E117" s="377" t="s">
        <v>287</v>
      </c>
      <c r="F117" s="377" t="s">
        <v>289</v>
      </c>
      <c r="G117" s="342"/>
      <c r="H117" s="359"/>
      <c r="I117" s="359"/>
      <c r="J117" s="359"/>
      <c r="K117" s="359"/>
      <c r="L117" s="359"/>
      <c r="M117" s="359"/>
      <c r="N117" s="359"/>
      <c r="O117" s="359"/>
      <c r="P117" s="359"/>
      <c r="Q117" s="359"/>
      <c r="R117" s="359"/>
      <c r="S117" s="360"/>
      <c r="T117" s="360"/>
      <c r="U117" s="360"/>
      <c r="V117" s="360"/>
      <c r="W117" s="360"/>
      <c r="X117" s="360"/>
      <c r="Y117" s="359"/>
      <c r="Z117" s="359"/>
      <c r="AA117" s="360"/>
      <c r="AB117" s="361"/>
      <c r="AC117" s="362"/>
      <c r="AD117" s="359"/>
      <c r="AE117" s="361"/>
      <c r="AF117" s="363"/>
      <c r="AG117" s="364"/>
      <c r="AH117" s="359"/>
      <c r="AI117" s="361"/>
      <c r="AJ117" s="363"/>
      <c r="AK117" s="364"/>
      <c r="AL117" s="365"/>
      <c r="AM117" s="366"/>
      <c r="AN117" s="337"/>
      <c r="AO117" s="331"/>
      <c r="AP117" s="367"/>
      <c r="AR117" s="159"/>
    </row>
    <row r="118" spans="1:44" ht="17.25" customHeight="1" x14ac:dyDescent="0.25">
      <c r="A118" s="488"/>
      <c r="B118" s="492"/>
      <c r="C118" s="461"/>
      <c r="D118" s="492"/>
      <c r="E118" s="494" t="s">
        <v>285</v>
      </c>
      <c r="F118" s="495"/>
      <c r="G118" s="496"/>
      <c r="H118" s="497"/>
      <c r="I118" s="497"/>
      <c r="J118" s="497"/>
      <c r="K118" s="497"/>
      <c r="L118" s="497"/>
      <c r="M118" s="497"/>
      <c r="N118" s="497"/>
      <c r="O118" s="497"/>
      <c r="P118" s="497"/>
      <c r="Q118" s="497">
        <f>+Q112</f>
        <v>351</v>
      </c>
      <c r="R118" s="497"/>
      <c r="S118" s="498"/>
      <c r="T118" s="498"/>
      <c r="U118" s="498"/>
      <c r="V118" s="498"/>
      <c r="W118" s="498"/>
      <c r="X118" s="498"/>
      <c r="Y118" s="497">
        <f>+Y112</f>
        <v>78</v>
      </c>
      <c r="Z118" s="497"/>
      <c r="AA118" s="498"/>
      <c r="AB118" s="499"/>
      <c r="AC118" s="497">
        <f>+AC112</f>
        <v>143</v>
      </c>
      <c r="AD118" s="497"/>
      <c r="AE118" s="499"/>
      <c r="AF118" s="69"/>
      <c r="AG118" s="497">
        <f>+AG112</f>
        <v>251</v>
      </c>
      <c r="AH118" s="497"/>
      <c r="AI118" s="499"/>
      <c r="AJ118" s="69"/>
      <c r="AK118" s="497">
        <f>+AK112</f>
        <v>201</v>
      </c>
      <c r="AL118" s="493"/>
      <c r="AM118" s="500"/>
      <c r="AN118" s="488"/>
      <c r="AO118" s="501"/>
      <c r="AP118" s="502"/>
      <c r="AR118" s="159"/>
    </row>
    <row r="119" spans="1:44" ht="33" customHeight="1" x14ac:dyDescent="0.25">
      <c r="A119" s="5" t="s">
        <v>290</v>
      </c>
      <c r="B119" s="486"/>
      <c r="C119" s="457" t="s">
        <v>284</v>
      </c>
      <c r="D119" s="227"/>
      <c r="E119" s="275" t="s">
        <v>277</v>
      </c>
      <c r="F119" s="275" t="s">
        <v>278</v>
      </c>
      <c r="G119" s="235"/>
      <c r="H119" s="74"/>
      <c r="I119" s="74"/>
      <c r="J119" s="74"/>
      <c r="K119" s="74"/>
      <c r="L119" s="74"/>
      <c r="M119" s="74"/>
      <c r="N119" s="74"/>
      <c r="O119" s="74"/>
      <c r="P119" s="74"/>
      <c r="Q119" s="74"/>
      <c r="R119" s="74"/>
      <c r="S119" s="12"/>
      <c r="T119" s="12"/>
      <c r="U119" s="12"/>
      <c r="V119" s="12"/>
      <c r="W119" s="12"/>
      <c r="X119" s="12"/>
      <c r="Y119" s="74"/>
      <c r="Z119" s="74"/>
      <c r="AA119" s="12"/>
      <c r="AB119" s="443"/>
      <c r="AC119" s="219"/>
      <c r="AD119" s="74"/>
      <c r="AE119" s="443"/>
      <c r="AF119" s="31"/>
      <c r="AG119" s="75"/>
      <c r="AH119" s="74"/>
      <c r="AI119" s="443"/>
      <c r="AJ119" s="31"/>
      <c r="AK119" s="75"/>
      <c r="AL119" s="302"/>
      <c r="AM119" s="255"/>
      <c r="AN119" s="5"/>
      <c r="AO119" s="208"/>
      <c r="AP119" s="22"/>
      <c r="AR119" s="159"/>
    </row>
    <row r="120" spans="1:44" ht="18.75" customHeight="1" x14ac:dyDescent="0.25">
      <c r="A120" s="5"/>
      <c r="B120" s="486"/>
      <c r="C120" s="457"/>
      <c r="D120" s="227"/>
      <c r="E120" s="447" t="s">
        <v>285</v>
      </c>
      <c r="F120" s="368"/>
      <c r="G120" s="383"/>
      <c r="H120" s="369">
        <v>1</v>
      </c>
      <c r="I120" s="369"/>
      <c r="J120" s="369"/>
      <c r="K120" s="369"/>
      <c r="L120" s="369"/>
      <c r="M120" s="369"/>
      <c r="N120" s="369"/>
      <c r="O120" s="369"/>
      <c r="P120" s="369"/>
      <c r="Q120" s="369">
        <f>+Q112</f>
        <v>351</v>
      </c>
      <c r="R120" s="369"/>
      <c r="S120" s="370"/>
      <c r="T120" s="370"/>
      <c r="U120" s="370"/>
      <c r="V120" s="370"/>
      <c r="W120" s="370"/>
      <c r="X120" s="370"/>
      <c r="Y120" s="369">
        <f>+Y112</f>
        <v>78</v>
      </c>
      <c r="Z120" s="369"/>
      <c r="AA120" s="370"/>
      <c r="AB120" s="317"/>
      <c r="AC120" s="369">
        <f>+AC112</f>
        <v>143</v>
      </c>
      <c r="AD120" s="369"/>
      <c r="AE120" s="317"/>
      <c r="AF120" s="372"/>
      <c r="AG120" s="369">
        <f>+AG112</f>
        <v>251</v>
      </c>
      <c r="AH120" s="369"/>
      <c r="AI120" s="317"/>
      <c r="AJ120" s="372"/>
      <c r="AK120" s="369">
        <f>+AK112</f>
        <v>201</v>
      </c>
      <c r="AL120" s="374"/>
      <c r="AM120" s="375"/>
      <c r="AN120" s="341"/>
      <c r="AO120" s="319"/>
      <c r="AP120" s="376"/>
      <c r="AR120" s="159"/>
    </row>
    <row r="121" spans="1:44" ht="44.25" customHeight="1" x14ac:dyDescent="0.25">
      <c r="A121" s="5"/>
      <c r="B121" s="486"/>
      <c r="C121" s="457"/>
      <c r="D121" s="452"/>
      <c r="E121" s="377" t="s">
        <v>287</v>
      </c>
      <c r="F121" s="377" t="s">
        <v>289</v>
      </c>
      <c r="G121" s="235"/>
      <c r="H121" s="74"/>
      <c r="I121" s="74"/>
      <c r="J121" s="74"/>
      <c r="K121" s="74"/>
      <c r="L121" s="74"/>
      <c r="M121" s="74"/>
      <c r="N121" s="74"/>
      <c r="O121" s="74"/>
      <c r="P121" s="74"/>
      <c r="Q121" s="74"/>
      <c r="R121" s="74"/>
      <c r="S121" s="12"/>
      <c r="T121" s="12"/>
      <c r="U121" s="12"/>
      <c r="V121" s="12"/>
      <c r="W121" s="12"/>
      <c r="X121" s="12"/>
      <c r="Y121" s="74"/>
      <c r="Z121" s="74"/>
      <c r="AA121" s="12"/>
      <c r="AB121" s="443"/>
      <c r="AC121" s="219"/>
      <c r="AD121" s="74"/>
      <c r="AE121" s="443"/>
      <c r="AF121" s="31"/>
      <c r="AG121" s="75"/>
      <c r="AH121" s="74"/>
      <c r="AI121" s="443"/>
      <c r="AJ121" s="31"/>
      <c r="AK121" s="75"/>
      <c r="AL121" s="302"/>
      <c r="AM121" s="255"/>
      <c r="AN121" s="5"/>
      <c r="AO121" s="208"/>
      <c r="AP121" s="22"/>
      <c r="AR121" s="159"/>
    </row>
    <row r="122" spans="1:44" ht="19.5" customHeight="1" x14ac:dyDescent="0.25">
      <c r="A122" s="488"/>
      <c r="B122" s="492"/>
      <c r="C122" s="461"/>
      <c r="D122" s="454"/>
      <c r="E122" s="494" t="s">
        <v>285</v>
      </c>
      <c r="F122" s="495"/>
      <c r="G122" s="454"/>
      <c r="H122" s="497"/>
      <c r="I122" s="497"/>
      <c r="J122" s="497"/>
      <c r="K122" s="497"/>
      <c r="L122" s="497"/>
      <c r="M122" s="497"/>
      <c r="N122" s="497"/>
      <c r="O122" s="497"/>
      <c r="P122" s="497"/>
      <c r="Q122" s="497">
        <f>+Q112</f>
        <v>351</v>
      </c>
      <c r="R122" s="497"/>
      <c r="S122" s="498"/>
      <c r="T122" s="498"/>
      <c r="U122" s="498"/>
      <c r="V122" s="498"/>
      <c r="W122" s="498"/>
      <c r="X122" s="498"/>
      <c r="Y122" s="497">
        <f>+Y112</f>
        <v>78</v>
      </c>
      <c r="Z122" s="497"/>
      <c r="AA122" s="498"/>
      <c r="AB122" s="499"/>
      <c r="AC122" s="497">
        <f>+AC112</f>
        <v>143</v>
      </c>
      <c r="AD122" s="497"/>
      <c r="AE122" s="499"/>
      <c r="AF122" s="69"/>
      <c r="AG122" s="497">
        <f>+AG112</f>
        <v>251</v>
      </c>
      <c r="AH122" s="497"/>
      <c r="AI122" s="499"/>
      <c r="AJ122" s="69"/>
      <c r="AK122" s="497">
        <f>+AK112</f>
        <v>201</v>
      </c>
      <c r="AL122" s="493"/>
      <c r="AM122" s="500"/>
      <c r="AN122" s="488"/>
      <c r="AO122" s="501"/>
      <c r="AP122" s="502"/>
      <c r="AR122" s="159"/>
    </row>
    <row r="123" spans="1:44" ht="19.5" customHeight="1" x14ac:dyDescent="0.25">
      <c r="A123" s="5"/>
      <c r="B123" s="486"/>
      <c r="C123" s="457"/>
      <c r="D123" s="227"/>
      <c r="E123" s="528"/>
      <c r="F123" s="275"/>
      <c r="G123" s="452"/>
      <c r="H123" s="74"/>
      <c r="I123" s="74"/>
      <c r="J123" s="74"/>
      <c r="K123" s="74"/>
      <c r="L123" s="74"/>
      <c r="M123" s="74"/>
      <c r="N123" s="74"/>
      <c r="O123" s="74"/>
      <c r="P123" s="74"/>
      <c r="Q123" s="74"/>
      <c r="R123" s="74"/>
      <c r="S123" s="12"/>
      <c r="T123" s="12"/>
      <c r="U123" s="12"/>
      <c r="V123" s="12"/>
      <c r="W123" s="12"/>
      <c r="X123" s="12"/>
      <c r="Y123" s="74"/>
      <c r="Z123" s="74"/>
      <c r="AA123" s="12"/>
      <c r="AB123" s="443"/>
      <c r="AC123" s="219"/>
      <c r="AD123" s="74"/>
      <c r="AE123" s="443"/>
      <c r="AF123" s="31"/>
      <c r="AG123" s="75"/>
      <c r="AH123" s="74"/>
      <c r="AI123" s="443"/>
      <c r="AJ123" s="31"/>
      <c r="AK123" s="75"/>
      <c r="AL123" s="302"/>
      <c r="AM123" s="255"/>
      <c r="AN123" s="5"/>
      <c r="AO123" s="208"/>
      <c r="AP123" s="22"/>
      <c r="AR123" s="159"/>
    </row>
    <row r="124" spans="1:44" ht="43.5" customHeight="1" x14ac:dyDescent="0.25">
      <c r="A124" s="211" t="s">
        <v>292</v>
      </c>
      <c r="B124" s="476"/>
      <c r="C124" s="1044" t="s">
        <v>294</v>
      </c>
      <c r="D124" s="491"/>
      <c r="E124" s="108" t="s">
        <v>295</v>
      </c>
      <c r="F124" s="377" t="s">
        <v>289</v>
      </c>
      <c r="G124" s="503"/>
      <c r="H124" s="469"/>
      <c r="I124" s="469"/>
      <c r="J124" s="469"/>
      <c r="K124" s="469"/>
      <c r="L124" s="469"/>
      <c r="M124" s="469"/>
      <c r="N124" s="469"/>
      <c r="O124" s="469"/>
      <c r="P124" s="469"/>
      <c r="Q124" s="469"/>
      <c r="R124" s="469"/>
      <c r="S124" s="469"/>
      <c r="T124" s="469"/>
      <c r="U124" s="469"/>
      <c r="V124" s="469"/>
      <c r="W124" s="469"/>
      <c r="X124" s="469"/>
      <c r="Y124" s="469"/>
      <c r="Z124" s="469"/>
      <c r="AA124" s="469"/>
      <c r="AB124" s="470"/>
      <c r="AC124" s="470"/>
      <c r="AD124" s="469"/>
      <c r="AE124" s="470"/>
      <c r="AF124" s="471"/>
      <c r="AG124" s="471"/>
      <c r="AH124" s="469"/>
      <c r="AI124" s="470"/>
      <c r="AJ124" s="471"/>
      <c r="AK124" s="471"/>
      <c r="AL124" s="504"/>
      <c r="AM124" s="505"/>
      <c r="AN124" s="506"/>
      <c r="AO124" s="248"/>
      <c r="AP124" s="21"/>
      <c r="AR124" s="159"/>
    </row>
    <row r="125" spans="1:44" ht="34.5" customHeight="1" x14ac:dyDescent="0.25">
      <c r="A125" s="5"/>
      <c r="B125" s="486"/>
      <c r="C125" s="1045"/>
      <c r="D125" s="452"/>
      <c r="E125" s="275" t="s">
        <v>226</v>
      </c>
      <c r="F125" s="495"/>
      <c r="G125" s="454"/>
      <c r="H125" s="507">
        <f>+H112</f>
        <v>66</v>
      </c>
      <c r="I125" s="473"/>
      <c r="J125" s="473"/>
      <c r="K125" s="473"/>
      <c r="L125" s="473"/>
      <c r="M125" s="473"/>
      <c r="N125" s="473"/>
      <c r="O125" s="473"/>
      <c r="P125" s="473"/>
      <c r="Q125" s="507">
        <f>+Q112</f>
        <v>351</v>
      </c>
      <c r="R125" s="473"/>
      <c r="S125" s="473"/>
      <c r="T125" s="473"/>
      <c r="U125" s="473"/>
      <c r="V125" s="473"/>
      <c r="W125" s="473"/>
      <c r="X125" s="473"/>
      <c r="Y125" s="507">
        <f>+Y112</f>
        <v>78</v>
      </c>
      <c r="Z125" s="473"/>
      <c r="AA125" s="473"/>
      <c r="AB125" s="474"/>
      <c r="AC125" s="507">
        <f>+AC112</f>
        <v>143</v>
      </c>
      <c r="AD125" s="473"/>
      <c r="AE125" s="474"/>
      <c r="AF125" s="62"/>
      <c r="AG125" s="507">
        <f>+AG112</f>
        <v>251</v>
      </c>
      <c r="AH125" s="473"/>
      <c r="AI125" s="474"/>
      <c r="AJ125" s="62"/>
      <c r="AK125" s="507">
        <f>+AK112</f>
        <v>201</v>
      </c>
      <c r="AL125" s="301"/>
      <c r="AM125" s="508"/>
      <c r="AN125" s="509"/>
      <c r="AO125" s="510"/>
      <c r="AP125" s="511"/>
      <c r="AR125" s="159"/>
    </row>
    <row r="126" spans="1:44" ht="21.75" customHeight="1" thickBot="1" x14ac:dyDescent="0.3">
      <c r="A126" s="1017" t="s">
        <v>216</v>
      </c>
      <c r="B126" s="1018"/>
      <c r="C126" s="1018"/>
      <c r="D126" s="1018"/>
      <c r="E126" s="1018"/>
      <c r="F126" s="1018"/>
      <c r="G126" s="1019"/>
      <c r="H126" s="120">
        <f>+$G115*H116*H102+$G117*H118*H102+$G119*H120*H102+$G121*H122*H102+$G124*H125*H102</f>
        <v>0</v>
      </c>
      <c r="I126" s="120"/>
      <c r="J126" s="120"/>
      <c r="K126" s="120"/>
      <c r="L126" s="120">
        <f t="shared" ref="L126:N126" si="20">L$102*L124*L125</f>
        <v>0</v>
      </c>
      <c r="M126" s="120">
        <f t="shared" si="20"/>
        <v>0</v>
      </c>
      <c r="N126" s="120">
        <f t="shared" si="20"/>
        <v>0</v>
      </c>
      <c r="O126" s="120"/>
      <c r="P126" s="120"/>
      <c r="Q126" s="120">
        <f>+$G115*Q116*Q102+$G117*Q118*Q102+$G119*Q120*Q102+$G121*Q122*Q102+$G124*Q125*Q102</f>
        <v>0</v>
      </c>
      <c r="R126" s="120"/>
      <c r="S126" s="120"/>
      <c r="T126" s="120">
        <f t="shared" ref="T126:V126" si="21">T$102*T124*T125</f>
        <v>0</v>
      </c>
      <c r="U126" s="120">
        <f t="shared" si="21"/>
        <v>0</v>
      </c>
      <c r="V126" s="120">
        <f t="shared" si="21"/>
        <v>0</v>
      </c>
      <c r="W126" s="120"/>
      <c r="X126" s="120"/>
      <c r="Y126" s="120">
        <f>+$G115*Y116*Y102+$G117*Y118*Y102+$G119*Y120*Y102+$G121*Y122*Y102+$G124*Y125*Y102</f>
        <v>0</v>
      </c>
      <c r="Z126" s="120"/>
      <c r="AA126" s="120">
        <f t="shared" ref="AA126:AF126" si="22">AA$102*AA124*AA125</f>
        <v>0</v>
      </c>
      <c r="AB126" s="121">
        <f t="shared" si="22"/>
        <v>0</v>
      </c>
      <c r="AC126" s="120">
        <f>+$G115*AC116*AC102+$G117*AC118*AC102+$G119*AC120*AC102+$G121*AC122*AC102+$G124*AC125*AC102</f>
        <v>0</v>
      </c>
      <c r="AD126" s="120"/>
      <c r="AE126" s="156">
        <f t="shared" si="22"/>
        <v>0</v>
      </c>
      <c r="AF126" s="195">
        <f t="shared" si="22"/>
        <v>0</v>
      </c>
      <c r="AG126" s="120">
        <f>+$G115*AG116*AG102+$G117*AG118*AG102+$G119*AG120*AG102+$G121*AG122*AG102+$G124*AG125*AG102</f>
        <v>0</v>
      </c>
      <c r="AH126" s="120"/>
      <c r="AI126" s="156">
        <f t="shared" ref="AI126:AJ126" si="23">AI$102*AI124*AI125</f>
        <v>0</v>
      </c>
      <c r="AJ126" s="195">
        <f t="shared" si="23"/>
        <v>0</v>
      </c>
      <c r="AK126" s="120">
        <f>+$G115*AK116*AK102+$G117*AK118*AK102+$G119*AK120*AK102+$G121*AK122*AK102+$G124*AK125*AK102</f>
        <v>0</v>
      </c>
      <c r="AL126" s="570"/>
      <c r="AM126" s="259"/>
      <c r="AN126" s="571">
        <f>+AK126+AG126+AC126+Y126+Q126+H126</f>
        <v>0</v>
      </c>
      <c r="AO126" s="201">
        <f>+AN126*0.21</f>
        <v>0</v>
      </c>
      <c r="AP126" s="572">
        <f>+AO126+AN126</f>
        <v>0</v>
      </c>
      <c r="AR126" s="159"/>
    </row>
    <row r="127" spans="1:44" ht="24" hidden="1" customHeight="1" x14ac:dyDescent="0.25">
      <c r="A127" s="5"/>
      <c r="B127" s="486"/>
      <c r="C127" s="485"/>
      <c r="D127" s="485"/>
      <c r="E127" s="452"/>
      <c r="F127" s="292"/>
      <c r="G127" s="452"/>
      <c r="H127" s="110"/>
      <c r="I127" s="110"/>
      <c r="J127" s="110"/>
      <c r="K127" s="110"/>
      <c r="L127" s="110"/>
      <c r="M127" s="110"/>
      <c r="N127" s="110"/>
      <c r="O127" s="110"/>
      <c r="P127" s="110"/>
      <c r="Q127" s="110"/>
      <c r="R127" s="110"/>
      <c r="S127" s="110"/>
      <c r="T127" s="110"/>
      <c r="U127" s="110"/>
      <c r="V127" s="110"/>
      <c r="W127" s="110"/>
      <c r="X127" s="110"/>
      <c r="Y127" s="110"/>
      <c r="Z127" s="110"/>
      <c r="AA127" s="110"/>
      <c r="AB127" s="184"/>
      <c r="AC127" s="110"/>
      <c r="AD127" s="110"/>
      <c r="AE127" s="184"/>
      <c r="AF127" s="154"/>
      <c r="AG127" s="110"/>
      <c r="AH127" s="110"/>
      <c r="AI127" s="184"/>
      <c r="AJ127" s="154"/>
      <c r="AK127" s="110"/>
      <c r="AL127" s="303"/>
      <c r="AM127" s="254"/>
      <c r="AN127" s="199"/>
      <c r="AO127" s="197"/>
      <c r="AP127" s="112"/>
      <c r="AQ127" s="443"/>
      <c r="AR127" s="159"/>
    </row>
    <row r="128" spans="1:44" ht="24" hidden="1" customHeight="1" x14ac:dyDescent="0.25">
      <c r="A128" s="5"/>
      <c r="B128" s="486"/>
      <c r="C128" s="485"/>
      <c r="D128" s="485"/>
      <c r="E128" s="452"/>
      <c r="F128" s="292"/>
      <c r="G128" s="452"/>
      <c r="H128" s="110"/>
      <c r="I128" s="110"/>
      <c r="J128" s="110"/>
      <c r="K128" s="110"/>
      <c r="L128" s="110"/>
      <c r="M128" s="110"/>
      <c r="N128" s="110"/>
      <c r="O128" s="110"/>
      <c r="P128" s="110"/>
      <c r="Q128" s="110"/>
      <c r="R128" s="110"/>
      <c r="S128" s="110"/>
      <c r="T128" s="110"/>
      <c r="U128" s="110"/>
      <c r="V128" s="110"/>
      <c r="W128" s="110"/>
      <c r="X128" s="110"/>
      <c r="Y128" s="110"/>
      <c r="Z128" s="110"/>
      <c r="AA128" s="110"/>
      <c r="AB128" s="184"/>
      <c r="AC128" s="110"/>
      <c r="AD128" s="110"/>
      <c r="AE128" s="184"/>
      <c r="AF128" s="154"/>
      <c r="AG128" s="110"/>
      <c r="AH128" s="110"/>
      <c r="AI128" s="184"/>
      <c r="AJ128" s="154"/>
      <c r="AK128" s="110"/>
      <c r="AL128" s="303"/>
      <c r="AM128" s="254"/>
      <c r="AN128" s="199"/>
      <c r="AO128" s="197"/>
      <c r="AP128" s="112"/>
      <c r="AQ128" s="443"/>
      <c r="AR128" s="159"/>
    </row>
    <row r="129" spans="1:44" ht="22.5" customHeight="1" x14ac:dyDescent="0.25">
      <c r="A129" s="971" t="s">
        <v>297</v>
      </c>
      <c r="B129" s="972"/>
      <c r="C129" s="578"/>
      <c r="D129" s="460"/>
      <c r="E129" s="573" t="s">
        <v>217</v>
      </c>
      <c r="F129" s="573"/>
      <c r="G129" s="573"/>
      <c r="H129" s="574">
        <f>+H74</f>
        <v>0</v>
      </c>
      <c r="I129" s="574"/>
      <c r="J129" s="574"/>
      <c r="K129" s="574"/>
      <c r="L129" s="574"/>
      <c r="M129" s="574"/>
      <c r="N129" s="574"/>
      <c r="O129" s="574"/>
      <c r="P129" s="574"/>
      <c r="Q129" s="574">
        <f>+Q74</f>
        <v>0</v>
      </c>
      <c r="R129" s="574"/>
      <c r="S129" s="574"/>
      <c r="T129" s="574"/>
      <c r="U129" s="574"/>
      <c r="V129" s="574"/>
      <c r="W129" s="574"/>
      <c r="X129" s="574"/>
      <c r="Y129" s="574">
        <f>+Y74</f>
        <v>0</v>
      </c>
      <c r="Z129" s="574"/>
      <c r="AA129" s="574"/>
      <c r="AB129" s="575"/>
      <c r="AC129" s="574">
        <f>+AC74</f>
        <v>0</v>
      </c>
      <c r="AD129" s="574"/>
      <c r="AE129" s="575"/>
      <c r="AF129" s="575"/>
      <c r="AG129" s="574">
        <f>+AG74</f>
        <v>0</v>
      </c>
      <c r="AH129" s="574"/>
      <c r="AI129" s="575"/>
      <c r="AJ129" s="575"/>
      <c r="AK129" s="574">
        <f>+AK74</f>
        <v>0</v>
      </c>
      <c r="AL129" s="576"/>
      <c r="AM129" s="577"/>
      <c r="AN129" s="212"/>
      <c r="AO129" s="207"/>
      <c r="AP129" s="72"/>
      <c r="AR129" s="159"/>
    </row>
    <row r="130" spans="1:44" ht="32.25" customHeight="1" x14ac:dyDescent="0.25">
      <c r="A130" s="973"/>
      <c r="B130" s="974"/>
      <c r="C130" s="485"/>
      <c r="D130" s="452"/>
      <c r="E130" s="115" t="s">
        <v>98</v>
      </c>
      <c r="F130" s="115" t="s">
        <v>219</v>
      </c>
      <c r="G130" s="235"/>
      <c r="H130" s="241"/>
      <c r="I130" s="241"/>
      <c r="J130" s="241"/>
      <c r="K130" s="241"/>
      <c r="L130" s="241"/>
      <c r="M130" s="241"/>
      <c r="N130" s="241"/>
      <c r="O130" s="241"/>
      <c r="P130" s="241"/>
      <c r="Q130" s="241"/>
      <c r="R130" s="241"/>
      <c r="S130" s="241"/>
      <c r="T130" s="241"/>
      <c r="U130" s="241"/>
      <c r="V130" s="241"/>
      <c r="W130" s="241"/>
      <c r="X130" s="241"/>
      <c r="Y130" s="241"/>
      <c r="Z130" s="241"/>
      <c r="AA130" s="241"/>
      <c r="AB130" s="242"/>
      <c r="AC130" s="242"/>
      <c r="AD130" s="241"/>
      <c r="AE130" s="242"/>
      <c r="AF130" s="61"/>
      <c r="AG130" s="61"/>
      <c r="AH130" s="241"/>
      <c r="AI130" s="242"/>
      <c r="AJ130" s="61"/>
      <c r="AK130" s="61"/>
      <c r="AL130" s="303"/>
      <c r="AM130" s="126"/>
      <c r="AN130" s="451"/>
      <c r="AO130" s="208"/>
      <c r="AP130" s="22"/>
      <c r="AR130" s="159"/>
    </row>
    <row r="131" spans="1:44" ht="21.75" customHeight="1" thickBot="1" x14ac:dyDescent="0.3">
      <c r="A131" s="1017" t="s">
        <v>216</v>
      </c>
      <c r="B131" s="1018"/>
      <c r="C131" s="1018"/>
      <c r="D131" s="1018"/>
      <c r="E131" s="1019"/>
      <c r="F131" s="520"/>
      <c r="G131" s="520"/>
      <c r="H131" s="589">
        <f>+$G130*H129*H$102</f>
        <v>0</v>
      </c>
      <c r="I131" s="589"/>
      <c r="J131" s="589"/>
      <c r="K131" s="589"/>
      <c r="L131" s="589">
        <f t="shared" ref="L131:M131" si="24">L$102*L129*L130</f>
        <v>0</v>
      </c>
      <c r="M131" s="589">
        <f t="shared" si="24"/>
        <v>0</v>
      </c>
      <c r="N131" s="589">
        <f t="shared" ref="N131" si="25">N$102*N129*N130</f>
        <v>0</v>
      </c>
      <c r="O131" s="589"/>
      <c r="P131" s="589"/>
      <c r="Q131" s="589">
        <f>+$G130*Q129*Q102</f>
        <v>0</v>
      </c>
      <c r="R131" s="589"/>
      <c r="S131" s="589"/>
      <c r="T131" s="589">
        <f t="shared" ref="T131:U131" si="26">T$102*T129*T130</f>
        <v>0</v>
      </c>
      <c r="U131" s="589">
        <f t="shared" si="26"/>
        <v>0</v>
      </c>
      <c r="V131" s="589">
        <f t="shared" ref="V131" si="27">V$102*V129*V130</f>
        <v>0</v>
      </c>
      <c r="W131" s="589"/>
      <c r="X131" s="589"/>
      <c r="Y131" s="589">
        <f>+$G130*Y129*Y102</f>
        <v>0</v>
      </c>
      <c r="Z131" s="589"/>
      <c r="AA131" s="589">
        <f t="shared" ref="AA131" si="28">AA$102*AA129*AA130</f>
        <v>0</v>
      </c>
      <c r="AB131" s="590">
        <f t="shared" ref="AB131:AE131" si="29">AB$102*AB129*AB130</f>
        <v>0</v>
      </c>
      <c r="AC131" s="589">
        <f>+$G130*AC129*AC102</f>
        <v>0</v>
      </c>
      <c r="AD131" s="589"/>
      <c r="AE131" s="591">
        <f t="shared" si="29"/>
        <v>0</v>
      </c>
      <c r="AF131" s="592">
        <f t="shared" ref="AF131" si="30">AF$102*AF129*AF130</f>
        <v>0</v>
      </c>
      <c r="AG131" s="589">
        <f>+$G130*AG129*AG102</f>
        <v>0</v>
      </c>
      <c r="AH131" s="589"/>
      <c r="AI131" s="591">
        <f t="shared" ref="AI131:AJ131" si="31">AI$102*AI129*AI130</f>
        <v>0</v>
      </c>
      <c r="AJ131" s="592">
        <f t="shared" si="31"/>
        <v>0</v>
      </c>
      <c r="AK131" s="589">
        <f>+$G130*AK129*AK102</f>
        <v>0</v>
      </c>
      <c r="AL131" s="593"/>
      <c r="AM131" s="594"/>
      <c r="AN131" s="595">
        <f>+AK131+AG131+AC131+Y131+Q131+H131</f>
        <v>0</v>
      </c>
      <c r="AO131" s="596">
        <f>+AN131*0.21</f>
        <v>0</v>
      </c>
      <c r="AP131" s="597">
        <f>+AO131+AN131</f>
        <v>0</v>
      </c>
      <c r="AR131" s="159"/>
    </row>
    <row r="132" spans="1:44" hidden="1" x14ac:dyDescent="0.25">
      <c r="A132" s="89" t="s">
        <v>63</v>
      </c>
      <c r="B132" s="485"/>
      <c r="C132" s="485"/>
      <c r="D132" s="485"/>
      <c r="E132" s="452" t="s">
        <v>67</v>
      </c>
      <c r="F132" s="452"/>
      <c r="G132" s="452"/>
      <c r="H132" s="76">
        <f>H36</f>
        <v>0</v>
      </c>
      <c r="I132" s="76"/>
      <c r="J132" s="76"/>
      <c r="K132" s="76"/>
      <c r="L132" s="76">
        <f>H132+L36</f>
        <v>0</v>
      </c>
      <c r="M132" s="76">
        <f>I132+M36</f>
        <v>0</v>
      </c>
      <c r="N132" s="76">
        <f>L132+N36</f>
        <v>0</v>
      </c>
      <c r="O132" s="76"/>
      <c r="P132" s="76"/>
      <c r="Q132" s="76"/>
      <c r="R132" s="76"/>
      <c r="S132" s="76"/>
      <c r="T132" s="76">
        <f>I132+T36</f>
        <v>0</v>
      </c>
      <c r="U132" s="76">
        <f>L132+U36</f>
        <v>0</v>
      </c>
      <c r="V132" s="76">
        <f>U132+V36</f>
        <v>0</v>
      </c>
      <c r="W132" s="76"/>
      <c r="X132" s="76"/>
      <c r="Y132" s="76"/>
      <c r="Z132" s="76"/>
      <c r="AA132" s="76">
        <f>V132+AA36</f>
        <v>0</v>
      </c>
      <c r="AB132" s="77">
        <f>AA132+AB36</f>
        <v>0</v>
      </c>
      <c r="AC132" s="77"/>
      <c r="AD132" s="76"/>
      <c r="AE132" s="77">
        <f>AD132+AE36</f>
        <v>0</v>
      </c>
      <c r="AF132" s="77">
        <f>AE132+AF36</f>
        <v>0</v>
      </c>
      <c r="AG132" s="77"/>
      <c r="AH132" s="76"/>
      <c r="AI132" s="77">
        <f>AH132+AI36</f>
        <v>0</v>
      </c>
      <c r="AJ132" s="77">
        <f>AI132+AJ36</f>
        <v>0</v>
      </c>
      <c r="AK132" s="77"/>
      <c r="AL132" s="302"/>
      <c r="AM132" s="588"/>
      <c r="AN132" s="5"/>
      <c r="AO132" s="208"/>
      <c r="AP132" s="22"/>
      <c r="AR132" s="159"/>
    </row>
    <row r="133" spans="1:44" ht="15.75" hidden="1" customHeight="1" x14ac:dyDescent="0.25">
      <c r="A133" s="935" t="s">
        <v>14</v>
      </c>
      <c r="B133" s="452"/>
      <c r="C133" s="452"/>
      <c r="D133" s="452"/>
      <c r="E133" s="92" t="s">
        <v>97</v>
      </c>
      <c r="F133" s="92"/>
      <c r="G133" s="92"/>
      <c r="H133" s="84"/>
      <c r="I133" s="84"/>
      <c r="J133" s="84"/>
      <c r="K133" s="84"/>
      <c r="L133" s="84"/>
      <c r="M133" s="84"/>
      <c r="N133" s="84"/>
      <c r="O133" s="84"/>
      <c r="P133" s="84"/>
      <c r="Q133" s="84"/>
      <c r="R133" s="84"/>
      <c r="S133" s="84"/>
      <c r="T133" s="84"/>
      <c r="U133" s="84"/>
      <c r="V133" s="84"/>
      <c r="W133" s="84"/>
      <c r="X133" s="84"/>
      <c r="Y133" s="84"/>
      <c r="Z133" s="84"/>
      <c r="AA133" s="84"/>
      <c r="AB133" s="91"/>
      <c r="AC133" s="91"/>
      <c r="AD133" s="84"/>
      <c r="AE133" s="91"/>
      <c r="AF133" s="91"/>
      <c r="AG133" s="91"/>
      <c r="AH133" s="84"/>
      <c r="AI133" s="91"/>
      <c r="AJ133" s="91"/>
      <c r="AK133" s="91"/>
      <c r="AL133" s="305"/>
      <c r="AM133" s="126"/>
      <c r="AN133" s="203"/>
      <c r="AO133" s="208"/>
      <c r="AP133" s="22"/>
      <c r="AR133" s="159"/>
    </row>
    <row r="134" spans="1:44" hidden="1" x14ac:dyDescent="0.25">
      <c r="A134" s="935"/>
      <c r="B134" s="452"/>
      <c r="C134" s="452"/>
      <c r="D134" s="452"/>
      <c r="E134" s="92" t="s">
        <v>99</v>
      </c>
      <c r="F134" s="92"/>
      <c r="G134" s="92"/>
      <c r="H134" s="84"/>
      <c r="I134" s="84"/>
      <c r="J134" s="84"/>
      <c r="K134" s="84"/>
      <c r="L134" s="84"/>
      <c r="M134" s="84"/>
      <c r="N134" s="84"/>
      <c r="O134" s="84"/>
      <c r="P134" s="84"/>
      <c r="Q134" s="84"/>
      <c r="R134" s="84"/>
      <c r="S134" s="84"/>
      <c r="T134" s="84"/>
      <c r="U134" s="84"/>
      <c r="V134" s="84"/>
      <c r="W134" s="84"/>
      <c r="X134" s="84"/>
      <c r="Y134" s="84"/>
      <c r="Z134" s="84"/>
      <c r="AA134" s="84"/>
      <c r="AB134" s="91"/>
      <c r="AC134" s="91"/>
      <c r="AD134" s="84"/>
      <c r="AE134" s="91"/>
      <c r="AF134" s="91"/>
      <c r="AG134" s="91"/>
      <c r="AH134" s="84"/>
      <c r="AI134" s="91"/>
      <c r="AJ134" s="91"/>
      <c r="AK134" s="91"/>
      <c r="AL134" s="305"/>
      <c r="AM134" s="126"/>
      <c r="AN134" s="203"/>
      <c r="AO134" s="208"/>
      <c r="AP134" s="22"/>
      <c r="AR134" s="159"/>
    </row>
    <row r="135" spans="1:44" ht="15.75" hidden="1" customHeight="1" x14ac:dyDescent="0.25">
      <c r="A135" s="935"/>
      <c r="B135" s="452"/>
      <c r="C135" s="452"/>
      <c r="D135" s="452"/>
      <c r="E135" s="92" t="s">
        <v>71</v>
      </c>
      <c r="F135" s="92"/>
      <c r="G135" s="92"/>
      <c r="H135" s="110">
        <f>H$102*H133*H134</f>
        <v>0</v>
      </c>
      <c r="I135" s="110"/>
      <c r="J135" s="110"/>
      <c r="K135" s="110"/>
      <c r="L135" s="110">
        <f t="shared" ref="L135:M135" si="32">L$102*L133*L134</f>
        <v>0</v>
      </c>
      <c r="M135" s="110">
        <f t="shared" si="32"/>
        <v>0</v>
      </c>
      <c r="N135" s="110">
        <f t="shared" ref="N135" si="33">N$102*N133*N134</f>
        <v>0</v>
      </c>
      <c r="O135" s="110"/>
      <c r="P135" s="110"/>
      <c r="Q135" s="110"/>
      <c r="R135" s="110"/>
      <c r="S135" s="110"/>
      <c r="T135" s="110">
        <f>T$102*T133*T134</f>
        <v>0</v>
      </c>
      <c r="U135" s="110">
        <f>U$102*U133*U134</f>
        <v>0</v>
      </c>
      <c r="V135" s="110">
        <f t="shared" ref="V135" si="34">V$102*V133*V134</f>
        <v>0</v>
      </c>
      <c r="W135" s="110"/>
      <c r="X135" s="110"/>
      <c r="Y135" s="110"/>
      <c r="Z135" s="110"/>
      <c r="AA135" s="110">
        <f t="shared" ref="AA135" si="35">AA$102*AA133*AA134</f>
        <v>0</v>
      </c>
      <c r="AB135" s="154">
        <f t="shared" ref="AB135:AE135" si="36">AB$102*AB133*AB134</f>
        <v>0</v>
      </c>
      <c r="AC135" s="154"/>
      <c r="AD135" s="110"/>
      <c r="AE135" s="154">
        <f t="shared" si="36"/>
        <v>0</v>
      </c>
      <c r="AF135" s="154">
        <f t="shared" ref="AF135" si="37">AF$102*AF133*AF134</f>
        <v>0</v>
      </c>
      <c r="AG135" s="154"/>
      <c r="AH135" s="110"/>
      <c r="AI135" s="154">
        <f t="shared" ref="AI135:AJ135" si="38">AI$102*AI133*AI134</f>
        <v>0</v>
      </c>
      <c r="AJ135" s="154">
        <f t="shared" si="38"/>
        <v>0</v>
      </c>
      <c r="AK135" s="154"/>
      <c r="AL135" s="306"/>
      <c r="AM135" s="254"/>
      <c r="AN135" s="157">
        <f>SUM(H135:AB135)</f>
        <v>0</v>
      </c>
      <c r="AO135" s="213"/>
      <c r="AP135" s="112">
        <f>AN135+AO135</f>
        <v>0</v>
      </c>
      <c r="AR135" s="159"/>
    </row>
    <row r="136" spans="1:44" hidden="1" x14ac:dyDescent="0.25">
      <c r="A136" s="935" t="s">
        <v>21</v>
      </c>
      <c r="B136" s="452"/>
      <c r="C136" s="452"/>
      <c r="D136" s="452"/>
      <c r="E136" s="216" t="s">
        <v>109</v>
      </c>
      <c r="F136" s="216"/>
      <c r="G136" s="216"/>
      <c r="H136" s="84"/>
      <c r="I136" s="84"/>
      <c r="J136" s="84"/>
      <c r="K136" s="84"/>
      <c r="L136" s="84"/>
      <c r="M136" s="84"/>
      <c r="N136" s="84"/>
      <c r="O136" s="84"/>
      <c r="P136" s="84"/>
      <c r="Q136" s="84"/>
      <c r="R136" s="84"/>
      <c r="S136" s="84"/>
      <c r="T136" s="84"/>
      <c r="U136" s="84"/>
      <c r="V136" s="84"/>
      <c r="W136" s="84"/>
      <c r="X136" s="84"/>
      <c r="Y136" s="84"/>
      <c r="Z136" s="84"/>
      <c r="AA136" s="84"/>
      <c r="AB136" s="91"/>
      <c r="AC136" s="91"/>
      <c r="AD136" s="84"/>
      <c r="AE136" s="91"/>
      <c r="AF136" s="91"/>
      <c r="AG136" s="91"/>
      <c r="AH136" s="84"/>
      <c r="AI136" s="91"/>
      <c r="AJ136" s="91"/>
      <c r="AK136" s="91"/>
      <c r="AL136" s="305"/>
      <c r="AM136" s="126"/>
      <c r="AN136" s="158"/>
      <c r="AO136" s="210"/>
      <c r="AP136" s="153"/>
      <c r="AR136" s="159"/>
    </row>
    <row r="137" spans="1:44" hidden="1" x14ac:dyDescent="0.25">
      <c r="A137" s="935"/>
      <c r="B137" s="452"/>
      <c r="C137" s="452"/>
      <c r="D137" s="452"/>
      <c r="E137" s="92" t="s">
        <v>100</v>
      </c>
      <c r="F137" s="92"/>
      <c r="G137" s="92"/>
      <c r="H137" s="84"/>
      <c r="I137" s="84"/>
      <c r="J137" s="84"/>
      <c r="K137" s="84"/>
      <c r="L137" s="84"/>
      <c r="M137" s="84"/>
      <c r="N137" s="84"/>
      <c r="O137" s="84"/>
      <c r="P137" s="84"/>
      <c r="Q137" s="84"/>
      <c r="R137" s="84"/>
      <c r="S137" s="84"/>
      <c r="T137" s="84"/>
      <c r="U137" s="84"/>
      <c r="V137" s="84"/>
      <c r="W137" s="84"/>
      <c r="X137" s="84"/>
      <c r="Y137" s="84"/>
      <c r="Z137" s="84"/>
      <c r="AA137" s="84"/>
      <c r="AB137" s="91"/>
      <c r="AC137" s="91"/>
      <c r="AD137" s="84"/>
      <c r="AE137" s="91"/>
      <c r="AF137" s="91"/>
      <c r="AG137" s="91"/>
      <c r="AH137" s="84"/>
      <c r="AI137" s="91"/>
      <c r="AJ137" s="91"/>
      <c r="AK137" s="91"/>
      <c r="AL137" s="305"/>
      <c r="AM137" s="126"/>
      <c r="AN137" s="158"/>
      <c r="AO137" s="210"/>
      <c r="AP137" s="153"/>
      <c r="AR137" s="159"/>
    </row>
    <row r="138" spans="1:44" ht="15.75" hidden="1" customHeight="1" x14ac:dyDescent="0.25">
      <c r="A138" s="935"/>
      <c r="B138" s="452"/>
      <c r="C138" s="452"/>
      <c r="D138" s="452"/>
      <c r="E138" s="92" t="s">
        <v>71</v>
      </c>
      <c r="F138" s="92"/>
      <c r="G138" s="92"/>
      <c r="H138" s="110">
        <f>H$102*H136*H137</f>
        <v>0</v>
      </c>
      <c r="I138" s="110"/>
      <c r="J138" s="110"/>
      <c r="K138" s="110"/>
      <c r="L138" s="110">
        <f t="shared" ref="L138:M138" si="39">L$102*L136*L137</f>
        <v>0</v>
      </c>
      <c r="M138" s="110">
        <f t="shared" si="39"/>
        <v>0</v>
      </c>
      <c r="N138" s="110">
        <f t="shared" ref="N138" si="40">N$102*N136*N137</f>
        <v>0</v>
      </c>
      <c r="O138" s="110"/>
      <c r="P138" s="110"/>
      <c r="Q138" s="110"/>
      <c r="R138" s="110"/>
      <c r="S138" s="110"/>
      <c r="T138" s="110">
        <f>T$102*T136*T137</f>
        <v>0</v>
      </c>
      <c r="U138" s="110">
        <f>U$102*U136*U137</f>
        <v>0</v>
      </c>
      <c r="V138" s="110">
        <f t="shared" ref="V138" si="41">V$102*V136*V137</f>
        <v>0</v>
      </c>
      <c r="W138" s="110"/>
      <c r="X138" s="110"/>
      <c r="Y138" s="110"/>
      <c r="Z138" s="110"/>
      <c r="AA138" s="110">
        <f t="shared" ref="AA138" si="42">AA$102*AA136*AA137</f>
        <v>0</v>
      </c>
      <c r="AB138" s="154">
        <f t="shared" ref="AB138:AE138" si="43">AB$102*AB136*AB137</f>
        <v>0</v>
      </c>
      <c r="AC138" s="154"/>
      <c r="AD138" s="110"/>
      <c r="AE138" s="154">
        <f t="shared" si="43"/>
        <v>0</v>
      </c>
      <c r="AF138" s="154">
        <f t="shared" ref="AF138" si="44">AF$102*AF136*AF137</f>
        <v>0</v>
      </c>
      <c r="AG138" s="154"/>
      <c r="AH138" s="110"/>
      <c r="AI138" s="154">
        <f t="shared" ref="AI138:AJ138" si="45">AI$102*AI136*AI137</f>
        <v>0</v>
      </c>
      <c r="AJ138" s="154">
        <f t="shared" si="45"/>
        <v>0</v>
      </c>
      <c r="AK138" s="154"/>
      <c r="AL138" s="306"/>
      <c r="AM138" s="254"/>
      <c r="AN138" s="157">
        <f>SUM(H138:AB138)</f>
        <v>0</v>
      </c>
      <c r="AO138" s="213"/>
      <c r="AP138" s="112">
        <f>AN138+AO138</f>
        <v>0</v>
      </c>
      <c r="AR138" s="159"/>
    </row>
    <row r="139" spans="1:44" hidden="1" x14ac:dyDescent="0.25">
      <c r="A139" s="935" t="s">
        <v>15</v>
      </c>
      <c r="B139" s="452"/>
      <c r="C139" s="452"/>
      <c r="D139" s="452"/>
      <c r="E139" s="92" t="s">
        <v>97</v>
      </c>
      <c r="F139" s="92"/>
      <c r="G139" s="92"/>
      <c r="H139" s="84"/>
      <c r="I139" s="84"/>
      <c r="J139" s="84"/>
      <c r="K139" s="84"/>
      <c r="L139" s="84"/>
      <c r="M139" s="84"/>
      <c r="N139" s="84"/>
      <c r="O139" s="84"/>
      <c r="P139" s="84"/>
      <c r="Q139" s="84"/>
      <c r="R139" s="84"/>
      <c r="S139" s="84"/>
      <c r="T139" s="84"/>
      <c r="U139" s="84"/>
      <c r="V139" s="84"/>
      <c r="W139" s="84"/>
      <c r="X139" s="84"/>
      <c r="Y139" s="84"/>
      <c r="Z139" s="84"/>
      <c r="AA139" s="84"/>
      <c r="AB139" s="91"/>
      <c r="AC139" s="91"/>
      <c r="AD139" s="84"/>
      <c r="AE139" s="91"/>
      <c r="AF139" s="91"/>
      <c r="AG139" s="91"/>
      <c r="AH139" s="84"/>
      <c r="AI139" s="91"/>
      <c r="AJ139" s="91"/>
      <c r="AK139" s="91"/>
      <c r="AL139" s="305"/>
      <c r="AM139" s="126"/>
      <c r="AN139" s="158"/>
      <c r="AO139" s="210"/>
      <c r="AP139" s="153"/>
      <c r="AR139" s="159"/>
    </row>
    <row r="140" spans="1:44" hidden="1" x14ac:dyDescent="0.25">
      <c r="A140" s="935"/>
      <c r="B140" s="452"/>
      <c r="C140" s="452"/>
      <c r="D140" s="452"/>
      <c r="E140" s="92" t="s">
        <v>99</v>
      </c>
      <c r="F140" s="92"/>
      <c r="G140" s="92"/>
      <c r="H140" s="84"/>
      <c r="I140" s="84"/>
      <c r="J140" s="84"/>
      <c r="K140" s="84"/>
      <c r="L140" s="84"/>
      <c r="M140" s="84"/>
      <c r="N140" s="84"/>
      <c r="O140" s="84"/>
      <c r="P140" s="84"/>
      <c r="Q140" s="84"/>
      <c r="R140" s="84"/>
      <c r="S140" s="84"/>
      <c r="T140" s="84"/>
      <c r="U140" s="84"/>
      <c r="V140" s="84"/>
      <c r="W140" s="84"/>
      <c r="X140" s="84"/>
      <c r="Y140" s="84"/>
      <c r="Z140" s="84"/>
      <c r="AA140" s="84"/>
      <c r="AB140" s="91"/>
      <c r="AC140" s="91"/>
      <c r="AD140" s="84"/>
      <c r="AE140" s="91"/>
      <c r="AF140" s="91"/>
      <c r="AG140" s="91"/>
      <c r="AH140" s="84"/>
      <c r="AI140" s="91"/>
      <c r="AJ140" s="91"/>
      <c r="AK140" s="91"/>
      <c r="AL140" s="305"/>
      <c r="AM140" s="126"/>
      <c r="AN140" s="158"/>
      <c r="AO140" s="210"/>
      <c r="AP140" s="153"/>
      <c r="AR140" s="159"/>
    </row>
    <row r="141" spans="1:44" ht="15.75" hidden="1" customHeight="1" x14ac:dyDescent="0.25">
      <c r="A141" s="935"/>
      <c r="B141" s="452"/>
      <c r="C141" s="452"/>
      <c r="D141" s="452"/>
      <c r="E141" s="92" t="s">
        <v>71</v>
      </c>
      <c r="F141" s="92"/>
      <c r="G141" s="92"/>
      <c r="H141" s="110">
        <f>H$102*H139*H140</f>
        <v>0</v>
      </c>
      <c r="I141" s="110"/>
      <c r="J141" s="110"/>
      <c r="K141" s="110"/>
      <c r="L141" s="110">
        <f t="shared" ref="L141:M141" si="46">L$102*L139*L140</f>
        <v>0</v>
      </c>
      <c r="M141" s="110">
        <f t="shared" si="46"/>
        <v>0</v>
      </c>
      <c r="N141" s="110">
        <f t="shared" ref="N141" si="47">N$102*N139*N140</f>
        <v>0</v>
      </c>
      <c r="O141" s="110"/>
      <c r="P141" s="110"/>
      <c r="Q141" s="110"/>
      <c r="R141" s="110"/>
      <c r="S141" s="110"/>
      <c r="T141" s="110">
        <f>T$102*T139*T140</f>
        <v>0</v>
      </c>
      <c r="U141" s="110">
        <f>U$102*U139*U140</f>
        <v>0</v>
      </c>
      <c r="V141" s="110">
        <f t="shared" ref="V141" si="48">V$102*V139*V140</f>
        <v>0</v>
      </c>
      <c r="W141" s="110"/>
      <c r="X141" s="110"/>
      <c r="Y141" s="110"/>
      <c r="Z141" s="110"/>
      <c r="AA141" s="110">
        <f t="shared" ref="AA141" si="49">AA$102*AA139*AA140</f>
        <v>0</v>
      </c>
      <c r="AB141" s="154">
        <f t="shared" ref="AB141:AE141" si="50">AB$102*AB139*AB140</f>
        <v>0</v>
      </c>
      <c r="AC141" s="154"/>
      <c r="AD141" s="110"/>
      <c r="AE141" s="154">
        <f t="shared" si="50"/>
        <v>0</v>
      </c>
      <c r="AF141" s="154">
        <f t="shared" ref="AF141" si="51">AF$102*AF139*AF140</f>
        <v>0</v>
      </c>
      <c r="AG141" s="154"/>
      <c r="AH141" s="110"/>
      <c r="AI141" s="154">
        <f t="shared" ref="AI141:AJ141" si="52">AI$102*AI139*AI140</f>
        <v>0</v>
      </c>
      <c r="AJ141" s="154">
        <f t="shared" si="52"/>
        <v>0</v>
      </c>
      <c r="AK141" s="154"/>
      <c r="AL141" s="306"/>
      <c r="AM141" s="254"/>
      <c r="AN141" s="157">
        <f>SUM(H141:AB141)</f>
        <v>0</v>
      </c>
      <c r="AO141" s="213"/>
      <c r="AP141" s="112">
        <f>AN141+AO141</f>
        <v>0</v>
      </c>
      <c r="AR141" s="159"/>
    </row>
    <row r="142" spans="1:44" ht="15.75" hidden="1" customHeight="1" x14ac:dyDescent="0.25">
      <c r="A142" s="935" t="s">
        <v>16</v>
      </c>
      <c r="B142" s="452"/>
      <c r="C142" s="452"/>
      <c r="D142" s="452"/>
      <c r="E142" s="92" t="s">
        <v>97</v>
      </c>
      <c r="F142" s="92"/>
      <c r="G142" s="92"/>
      <c r="H142" s="84"/>
      <c r="I142" s="84"/>
      <c r="J142" s="84"/>
      <c r="K142" s="84"/>
      <c r="L142" s="84"/>
      <c r="M142" s="84"/>
      <c r="N142" s="84"/>
      <c r="O142" s="84"/>
      <c r="P142" s="84"/>
      <c r="Q142" s="84"/>
      <c r="R142" s="84"/>
      <c r="S142" s="84"/>
      <c r="T142" s="84"/>
      <c r="U142" s="84"/>
      <c r="V142" s="84"/>
      <c r="W142" s="84"/>
      <c r="X142" s="84"/>
      <c r="Y142" s="84"/>
      <c r="Z142" s="84"/>
      <c r="AA142" s="84"/>
      <c r="AB142" s="91"/>
      <c r="AC142" s="91"/>
      <c r="AD142" s="84"/>
      <c r="AE142" s="91"/>
      <c r="AF142" s="91"/>
      <c r="AG142" s="91"/>
      <c r="AH142" s="84"/>
      <c r="AI142" s="91"/>
      <c r="AJ142" s="91"/>
      <c r="AK142" s="91"/>
      <c r="AL142" s="305"/>
      <c r="AM142" s="126"/>
      <c r="AN142" s="158"/>
      <c r="AO142" s="210"/>
      <c r="AP142" s="153"/>
      <c r="AR142" s="159"/>
    </row>
    <row r="143" spans="1:44" hidden="1" x14ac:dyDescent="0.25">
      <c r="A143" s="935"/>
      <c r="B143" s="452"/>
      <c r="C143" s="452"/>
      <c r="D143" s="452"/>
      <c r="E143" s="92" t="s">
        <v>99</v>
      </c>
      <c r="F143" s="92"/>
      <c r="G143" s="92"/>
      <c r="H143" s="84"/>
      <c r="I143" s="84"/>
      <c r="J143" s="84"/>
      <c r="K143" s="84"/>
      <c r="L143" s="84"/>
      <c r="M143" s="84"/>
      <c r="N143" s="84"/>
      <c r="O143" s="84"/>
      <c r="P143" s="84"/>
      <c r="Q143" s="84"/>
      <c r="R143" s="84"/>
      <c r="S143" s="84"/>
      <c r="T143" s="84"/>
      <c r="U143" s="84"/>
      <c r="V143" s="84"/>
      <c r="W143" s="84"/>
      <c r="X143" s="84"/>
      <c r="Y143" s="84"/>
      <c r="Z143" s="84"/>
      <c r="AA143" s="84"/>
      <c r="AB143" s="91"/>
      <c r="AC143" s="91"/>
      <c r="AD143" s="84"/>
      <c r="AE143" s="91"/>
      <c r="AF143" s="91"/>
      <c r="AG143" s="91"/>
      <c r="AH143" s="84"/>
      <c r="AI143" s="91"/>
      <c r="AJ143" s="91"/>
      <c r="AK143" s="91"/>
      <c r="AL143" s="305"/>
      <c r="AM143" s="126"/>
      <c r="AN143" s="158"/>
      <c r="AO143" s="210"/>
      <c r="AP143" s="153"/>
      <c r="AR143" s="159"/>
    </row>
    <row r="144" spans="1:44" hidden="1" x14ac:dyDescent="0.25">
      <c r="A144" s="936"/>
      <c r="B144" s="452"/>
      <c r="C144" s="452"/>
      <c r="D144" s="452"/>
      <c r="E144" s="92" t="s">
        <v>71</v>
      </c>
      <c r="F144" s="92"/>
      <c r="G144" s="92"/>
      <c r="H144" s="111">
        <f>H$102*H142*H143</f>
        <v>0</v>
      </c>
      <c r="I144" s="111"/>
      <c r="J144" s="111"/>
      <c r="K144" s="111"/>
      <c r="L144" s="111">
        <f t="shared" ref="L144:M144" si="53">L$102*L142*L143</f>
        <v>0</v>
      </c>
      <c r="M144" s="111">
        <f t="shared" si="53"/>
        <v>0</v>
      </c>
      <c r="N144" s="111">
        <f t="shared" ref="N144" si="54">N$102*N142*N143</f>
        <v>0</v>
      </c>
      <c r="O144" s="111"/>
      <c r="P144" s="111"/>
      <c r="Q144" s="111"/>
      <c r="R144" s="111"/>
      <c r="S144" s="111"/>
      <c r="T144" s="111">
        <f>T$102*T142*T143</f>
        <v>0</v>
      </c>
      <c r="U144" s="111">
        <f>U$102*U142*U143</f>
        <v>0</v>
      </c>
      <c r="V144" s="111">
        <f t="shared" ref="V144" si="55">V$102*V142*V143</f>
        <v>0</v>
      </c>
      <c r="W144" s="111"/>
      <c r="X144" s="111"/>
      <c r="Y144" s="111"/>
      <c r="Z144" s="111"/>
      <c r="AA144" s="111">
        <f t="shared" ref="AA144" si="56">AA$102*AA142*AA143</f>
        <v>0</v>
      </c>
      <c r="AB144" s="116">
        <f t="shared" ref="AB144:AE144" si="57">AB$102*AB142*AB143</f>
        <v>0</v>
      </c>
      <c r="AC144" s="116"/>
      <c r="AD144" s="111"/>
      <c r="AE144" s="116">
        <f t="shared" si="57"/>
        <v>0</v>
      </c>
      <c r="AF144" s="116">
        <f t="shared" ref="AF144" si="58">AF$102*AF142*AF143</f>
        <v>0</v>
      </c>
      <c r="AG144" s="116"/>
      <c r="AH144" s="111"/>
      <c r="AI144" s="116">
        <f t="shared" ref="AI144:AJ144" si="59">AI$102*AI142*AI143</f>
        <v>0</v>
      </c>
      <c r="AJ144" s="116">
        <f t="shared" si="59"/>
        <v>0</v>
      </c>
      <c r="AK144" s="116"/>
      <c r="AL144" s="307"/>
      <c r="AM144" s="257"/>
      <c r="AN144" s="206">
        <f>SUM(H144:AB144)</f>
        <v>0</v>
      </c>
      <c r="AO144" s="200"/>
      <c r="AP144" s="112">
        <f>AN144+AO144</f>
        <v>0</v>
      </c>
      <c r="AR144" s="159"/>
    </row>
    <row r="145" spans="1:44" ht="21.75" customHeight="1" x14ac:dyDescent="0.25">
      <c r="A145" s="1020" t="s">
        <v>298</v>
      </c>
      <c r="B145" s="1021"/>
      <c r="C145" s="180"/>
      <c r="D145" s="450"/>
      <c r="E145" s="291" t="s">
        <v>217</v>
      </c>
      <c r="F145" s="291"/>
      <c r="G145" s="291"/>
      <c r="H145" s="87">
        <f>+H87</f>
        <v>0</v>
      </c>
      <c r="I145" s="87"/>
      <c r="J145" s="87"/>
      <c r="K145" s="87"/>
      <c r="L145" s="87"/>
      <c r="M145" s="87"/>
      <c r="N145" s="87"/>
      <c r="O145" s="87"/>
      <c r="P145" s="87"/>
      <c r="Q145" s="87">
        <f>+Q87</f>
        <v>0</v>
      </c>
      <c r="R145" s="87"/>
      <c r="S145" s="87"/>
      <c r="T145" s="87"/>
      <c r="U145" s="87"/>
      <c r="V145" s="87"/>
      <c r="W145" s="87"/>
      <c r="X145" s="87"/>
      <c r="Y145" s="87">
        <f>+Y87</f>
        <v>0</v>
      </c>
      <c r="Z145" s="87"/>
      <c r="AA145" s="87"/>
      <c r="AB145" s="102"/>
      <c r="AC145" s="87">
        <f>+AC87</f>
        <v>0</v>
      </c>
      <c r="AD145" s="87"/>
      <c r="AE145" s="102"/>
      <c r="AF145" s="102"/>
      <c r="AG145" s="87">
        <f>+AG87</f>
        <v>0</v>
      </c>
      <c r="AH145" s="87"/>
      <c r="AI145" s="102"/>
      <c r="AJ145" s="102"/>
      <c r="AK145" s="87">
        <f>+AK87</f>
        <v>0</v>
      </c>
      <c r="AL145" s="304"/>
      <c r="AM145" s="258"/>
      <c r="AN145" s="5"/>
      <c r="AO145" s="208"/>
      <c r="AP145" s="22"/>
      <c r="AR145" s="159"/>
    </row>
    <row r="146" spans="1:44" ht="32.25" customHeight="1" x14ac:dyDescent="0.25">
      <c r="A146" s="973"/>
      <c r="B146" s="974"/>
      <c r="C146" s="485"/>
      <c r="D146" s="452"/>
      <c r="E146" s="115" t="s">
        <v>98</v>
      </c>
      <c r="F146" s="115" t="s">
        <v>219</v>
      </c>
      <c r="G146" s="235"/>
      <c r="H146" s="241"/>
      <c r="I146" s="241"/>
      <c r="J146" s="241"/>
      <c r="K146" s="241"/>
      <c r="L146" s="241"/>
      <c r="M146" s="241"/>
      <c r="N146" s="241"/>
      <c r="O146" s="241"/>
      <c r="P146" s="241"/>
      <c r="Q146" s="241"/>
      <c r="R146" s="241"/>
      <c r="S146" s="241"/>
      <c r="T146" s="241"/>
      <c r="U146" s="241"/>
      <c r="V146" s="241"/>
      <c r="W146" s="241"/>
      <c r="X146" s="241"/>
      <c r="Y146" s="241"/>
      <c r="Z146" s="241"/>
      <c r="AA146" s="241"/>
      <c r="AB146" s="242"/>
      <c r="AC146" s="242"/>
      <c r="AD146" s="241"/>
      <c r="AE146" s="242"/>
      <c r="AF146" s="61"/>
      <c r="AG146" s="61"/>
      <c r="AH146" s="241"/>
      <c r="AI146" s="242"/>
      <c r="AJ146" s="61"/>
      <c r="AK146" s="61"/>
      <c r="AL146" s="303"/>
      <c r="AM146" s="126"/>
      <c r="AN146" s="451"/>
      <c r="AO146" s="208"/>
      <c r="AP146" s="22"/>
      <c r="AR146" s="159"/>
    </row>
    <row r="147" spans="1:44" ht="21.75" customHeight="1" thickBot="1" x14ac:dyDescent="0.3">
      <c r="A147" s="1017" t="s">
        <v>216</v>
      </c>
      <c r="B147" s="1018"/>
      <c r="C147" s="1018"/>
      <c r="D147" s="1018"/>
      <c r="E147" s="1019"/>
      <c r="F147" s="519"/>
      <c r="G147" s="520"/>
      <c r="H147" s="589">
        <f>+$G146*H145*H$102</f>
        <v>0</v>
      </c>
      <c r="I147" s="589"/>
      <c r="J147" s="589"/>
      <c r="K147" s="589"/>
      <c r="L147" s="589">
        <f t="shared" ref="L147:N147" si="60">L$102*L145*L146</f>
        <v>0</v>
      </c>
      <c r="M147" s="589">
        <f t="shared" si="60"/>
        <v>0</v>
      </c>
      <c r="N147" s="589">
        <f t="shared" si="60"/>
        <v>0</v>
      </c>
      <c r="O147" s="589"/>
      <c r="P147" s="589"/>
      <c r="Q147" s="589">
        <f>+$G146*Q145*Q$102</f>
        <v>0</v>
      </c>
      <c r="R147" s="589"/>
      <c r="S147" s="589"/>
      <c r="T147" s="589">
        <f t="shared" ref="T147:V147" si="61">T$102*T145*T146</f>
        <v>0</v>
      </c>
      <c r="U147" s="589">
        <f t="shared" si="61"/>
        <v>0</v>
      </c>
      <c r="V147" s="589">
        <f t="shared" si="61"/>
        <v>0</v>
      </c>
      <c r="W147" s="589"/>
      <c r="X147" s="589"/>
      <c r="Y147" s="589">
        <f>+$G146*Y145*Y$102</f>
        <v>0</v>
      </c>
      <c r="Z147" s="589"/>
      <c r="AA147" s="589">
        <f t="shared" ref="AA147:AB147" si="62">AA$102*AA145*AA146</f>
        <v>0</v>
      </c>
      <c r="AB147" s="590">
        <f t="shared" si="62"/>
        <v>0</v>
      </c>
      <c r="AC147" s="589">
        <f>+$G146*AC145*AC$102</f>
        <v>0</v>
      </c>
      <c r="AD147" s="589"/>
      <c r="AE147" s="591">
        <f t="shared" ref="AE147:AF147" si="63">AE$102*AE145*AE146</f>
        <v>0</v>
      </c>
      <c r="AF147" s="592">
        <f t="shared" si="63"/>
        <v>0</v>
      </c>
      <c r="AG147" s="589">
        <f>+$G146*AG145*AG$102</f>
        <v>0</v>
      </c>
      <c r="AH147" s="589"/>
      <c r="AI147" s="591">
        <f t="shared" ref="AI147:AJ147" si="64">AI$102*AI145*AI146</f>
        <v>0</v>
      </c>
      <c r="AJ147" s="592">
        <f t="shared" si="64"/>
        <v>0</v>
      </c>
      <c r="AK147" s="589">
        <f>+$G146*AK145*AK$102</f>
        <v>0</v>
      </c>
      <c r="AL147" s="593"/>
      <c r="AM147" s="594"/>
      <c r="AN147" s="595">
        <f>+AK147+AG147+AC147+Y147+Q147+H147</f>
        <v>0</v>
      </c>
      <c r="AO147" s="596">
        <f>+AN147*0.21</f>
        <v>0</v>
      </c>
      <c r="AP147" s="597">
        <f>+AO147+AN147</f>
        <v>0</v>
      </c>
      <c r="AR147" s="159"/>
    </row>
    <row r="148" spans="1:44" ht="22.5" hidden="1" customHeight="1" x14ac:dyDescent="0.25">
      <c r="A148" s="5"/>
      <c r="B148" s="486"/>
      <c r="C148" s="485"/>
      <c r="D148" s="452"/>
      <c r="E148" s="275"/>
      <c r="F148" s="292"/>
      <c r="G148" s="294" t="s">
        <v>222</v>
      </c>
      <c r="H148" s="295">
        <f>3*2000</f>
        <v>6000</v>
      </c>
      <c r="I148" s="295"/>
      <c r="J148" s="295"/>
      <c r="K148" s="295"/>
      <c r="L148" s="295"/>
      <c r="M148" s="295"/>
      <c r="N148" s="295"/>
      <c r="O148" s="295"/>
      <c r="P148" s="295"/>
      <c r="Q148" s="295">
        <f>22*2000</f>
        <v>44000</v>
      </c>
      <c r="R148" s="295"/>
      <c r="S148" s="295"/>
      <c r="T148" s="295"/>
      <c r="U148" s="295"/>
      <c r="V148" s="295"/>
      <c r="W148" s="295"/>
      <c r="X148" s="295"/>
      <c r="Y148" s="295">
        <f>7*2000</f>
        <v>14000</v>
      </c>
      <c r="Z148" s="295"/>
      <c r="AA148" s="295"/>
      <c r="AB148" s="295"/>
      <c r="AC148" s="295">
        <f>11*2000</f>
        <v>22000</v>
      </c>
      <c r="AD148" s="295"/>
      <c r="AE148" s="295"/>
      <c r="AF148" s="295"/>
      <c r="AG148" s="295">
        <f>10*2000</f>
        <v>20000</v>
      </c>
      <c r="AH148" s="295"/>
      <c r="AI148" s="295"/>
      <c r="AJ148" s="295"/>
      <c r="AK148" s="295">
        <f>+(AK154-1)*1500</f>
        <v>1500</v>
      </c>
      <c r="AL148" s="302"/>
      <c r="AM148" s="189"/>
      <c r="AN148" s="5"/>
      <c r="AO148" s="208"/>
      <c r="AP148" s="22"/>
      <c r="AR148" s="159"/>
    </row>
    <row r="149" spans="1:44" ht="22.5" hidden="1" customHeight="1" x14ac:dyDescent="0.25">
      <c r="A149" s="5"/>
      <c r="B149" s="486"/>
      <c r="C149" s="485"/>
      <c r="D149" s="452"/>
      <c r="E149" s="275"/>
      <c r="F149" s="292"/>
      <c r="G149" s="294" t="s">
        <v>223</v>
      </c>
      <c r="H149" s="295">
        <f>4*2000</f>
        <v>8000</v>
      </c>
      <c r="I149" s="295"/>
      <c r="J149" s="295"/>
      <c r="K149" s="295"/>
      <c r="L149" s="295"/>
      <c r="M149" s="295"/>
      <c r="N149" s="295"/>
      <c r="O149" s="295"/>
      <c r="P149" s="295"/>
      <c r="Q149" s="295">
        <f>23*2000</f>
        <v>46000</v>
      </c>
      <c r="R149" s="295"/>
      <c r="S149" s="295"/>
      <c r="T149" s="295"/>
      <c r="U149" s="295"/>
      <c r="V149" s="295"/>
      <c r="W149" s="295"/>
      <c r="X149" s="295"/>
      <c r="Y149" s="295">
        <f>8*2000</f>
        <v>16000</v>
      </c>
      <c r="Z149" s="295"/>
      <c r="AA149" s="295"/>
      <c r="AB149" s="296" t="s">
        <v>111</v>
      </c>
      <c r="AC149" s="295">
        <f>12*2000</f>
        <v>24000</v>
      </c>
      <c r="AD149" s="295"/>
      <c r="AE149" s="296" t="s">
        <v>111</v>
      </c>
      <c r="AF149" s="296" t="s">
        <v>111</v>
      </c>
      <c r="AG149" s="295">
        <f>11*2000</f>
        <v>22000</v>
      </c>
      <c r="AH149" s="295"/>
      <c r="AI149" s="296" t="s">
        <v>111</v>
      </c>
      <c r="AJ149" s="296" t="s">
        <v>111</v>
      </c>
      <c r="AK149" s="295">
        <f>+AK154*1500</f>
        <v>3000</v>
      </c>
      <c r="AL149" s="302"/>
      <c r="AM149" s="189"/>
      <c r="AN149" s="5"/>
      <c r="AO149" s="208"/>
      <c r="AP149" s="22"/>
      <c r="AR149" s="159"/>
    </row>
    <row r="150" spans="1:44" ht="22.5" hidden="1" customHeight="1" x14ac:dyDescent="0.25">
      <c r="A150" s="5"/>
      <c r="B150" s="486"/>
      <c r="C150" s="485"/>
      <c r="D150" s="452"/>
      <c r="E150" s="275"/>
      <c r="F150" s="292"/>
      <c r="G150" s="294" t="s">
        <v>225</v>
      </c>
      <c r="H150" s="295" t="e">
        <f>+H113/H154</f>
        <v>#DIV/0!</v>
      </c>
      <c r="I150" s="295"/>
      <c r="J150" s="295"/>
      <c r="K150" s="295"/>
      <c r="L150" s="295"/>
      <c r="M150" s="295"/>
      <c r="N150" s="295"/>
      <c r="O150" s="295"/>
      <c r="P150" s="295"/>
      <c r="Q150" s="295">
        <f>+Q113/Q154</f>
        <v>10314.25</v>
      </c>
      <c r="R150" s="295"/>
      <c r="S150" s="295"/>
      <c r="T150" s="295"/>
      <c r="U150" s="295"/>
      <c r="V150" s="295"/>
      <c r="W150" s="295"/>
      <c r="X150" s="295"/>
      <c r="Y150" s="295">
        <f>+Y113/Y154</f>
        <v>10406.5</v>
      </c>
      <c r="Z150" s="295"/>
      <c r="AA150" s="295"/>
      <c r="AB150" s="296"/>
      <c r="AC150" s="295">
        <f>+AC113/AC154</f>
        <v>11977</v>
      </c>
      <c r="AD150" s="295"/>
      <c r="AE150" s="296"/>
      <c r="AF150" s="296"/>
      <c r="AG150" s="295">
        <f>+AG113/AG154</f>
        <v>10639</v>
      </c>
      <c r="AH150" s="295"/>
      <c r="AI150" s="296"/>
      <c r="AJ150" s="296"/>
      <c r="AK150" s="295"/>
      <c r="AL150" s="302"/>
      <c r="AM150" s="189"/>
      <c r="AN150" s="5"/>
      <c r="AO150" s="208"/>
      <c r="AP150" s="22"/>
      <c r="AR150" s="159"/>
    </row>
    <row r="151" spans="1:44" ht="30.75" customHeight="1" x14ac:dyDescent="0.25">
      <c r="A151" s="973" t="s">
        <v>299</v>
      </c>
      <c r="B151" s="974"/>
      <c r="C151" s="485"/>
      <c r="D151" s="452"/>
      <c r="E151" s="377" t="s">
        <v>274</v>
      </c>
      <c r="F151" s="378" t="s">
        <v>275</v>
      </c>
      <c r="G151" s="342"/>
      <c r="H151" s="379"/>
      <c r="I151" s="379"/>
      <c r="J151" s="379"/>
      <c r="K151" s="379"/>
      <c r="L151" s="379"/>
      <c r="M151" s="379"/>
      <c r="N151" s="379"/>
      <c r="O151" s="379"/>
      <c r="P151" s="379"/>
      <c r="Q151" s="379"/>
      <c r="R151" s="379"/>
      <c r="S151" s="379"/>
      <c r="T151" s="379"/>
      <c r="U151" s="379"/>
      <c r="V151" s="379"/>
      <c r="W151" s="379"/>
      <c r="X151" s="379"/>
      <c r="Y151" s="379"/>
      <c r="Z151" s="379"/>
      <c r="AA151" s="379"/>
      <c r="AB151" s="380"/>
      <c r="AC151" s="381"/>
      <c r="AD151" s="379"/>
      <c r="AE151" s="380"/>
      <c r="AF151" s="382"/>
      <c r="AG151" s="379"/>
      <c r="AH151" s="379"/>
      <c r="AI151" s="380"/>
      <c r="AJ151" s="382"/>
      <c r="AK151" s="379"/>
      <c r="AL151" s="365"/>
      <c r="AM151" s="380"/>
      <c r="AN151" s="337"/>
      <c r="AO151" s="331"/>
      <c r="AP151" s="367"/>
      <c r="AR151" s="159"/>
    </row>
    <row r="152" spans="1:44" ht="21" customHeight="1" x14ac:dyDescent="0.25">
      <c r="A152" s="973"/>
      <c r="B152" s="974"/>
      <c r="C152" s="485"/>
      <c r="D152" s="452"/>
      <c r="E152" s="368" t="s">
        <v>276</v>
      </c>
      <c r="F152" s="368"/>
      <c r="G152" s="384"/>
      <c r="H152" s="385">
        <v>1</v>
      </c>
      <c r="I152" s="385"/>
      <c r="J152" s="385"/>
      <c r="K152" s="385"/>
      <c r="L152" s="385"/>
      <c r="M152" s="385"/>
      <c r="N152" s="385"/>
      <c r="O152" s="385"/>
      <c r="P152" s="385"/>
      <c r="Q152" s="385"/>
      <c r="R152" s="385"/>
      <c r="S152" s="385"/>
      <c r="T152" s="385"/>
      <c r="U152" s="385"/>
      <c r="V152" s="385"/>
      <c r="W152" s="385"/>
      <c r="X152" s="385"/>
      <c r="Y152" s="385"/>
      <c r="Z152" s="385"/>
      <c r="AA152" s="385"/>
      <c r="AB152" s="386"/>
      <c r="AC152" s="385"/>
      <c r="AD152" s="385"/>
      <c r="AE152" s="386"/>
      <c r="AF152" s="387"/>
      <c r="AG152" s="385"/>
      <c r="AH152" s="385"/>
      <c r="AI152" s="386"/>
      <c r="AJ152" s="387"/>
      <c r="AK152" s="385"/>
      <c r="AL152" s="374"/>
      <c r="AM152" s="386"/>
      <c r="AN152" s="341"/>
      <c r="AO152" s="319"/>
      <c r="AP152" s="376"/>
      <c r="AR152" s="159"/>
    </row>
    <row r="153" spans="1:44" ht="42" customHeight="1" x14ac:dyDescent="0.25">
      <c r="A153" s="973"/>
      <c r="B153" s="974"/>
      <c r="C153" s="485"/>
      <c r="D153" s="452"/>
      <c r="E153" s="275" t="s">
        <v>300</v>
      </c>
      <c r="F153" s="444" t="s">
        <v>272</v>
      </c>
      <c r="G153" s="445"/>
      <c r="H153" s="77"/>
      <c r="I153" s="77"/>
      <c r="J153" s="77"/>
      <c r="K153" s="77"/>
      <c r="L153" s="77"/>
      <c r="M153" s="77"/>
      <c r="N153" s="77"/>
      <c r="O153" s="77"/>
      <c r="P153" s="77"/>
      <c r="Q153" s="77"/>
      <c r="R153" s="77"/>
      <c r="S153" s="77"/>
      <c r="T153" s="77"/>
      <c r="U153" s="77"/>
      <c r="V153" s="77"/>
      <c r="W153" s="77"/>
      <c r="X153" s="77"/>
      <c r="Y153" s="77"/>
      <c r="Z153" s="77"/>
      <c r="AA153" s="77"/>
      <c r="AB153" s="189"/>
      <c r="AC153" s="77"/>
      <c r="AD153" s="77"/>
      <c r="AE153" s="189"/>
      <c r="AF153" s="446"/>
      <c r="AG153" s="77"/>
      <c r="AH153" s="77"/>
      <c r="AI153" s="189"/>
      <c r="AJ153" s="446"/>
      <c r="AK153" s="77"/>
      <c r="AL153" s="302"/>
      <c r="AM153" s="189"/>
      <c r="AN153" s="5"/>
      <c r="AO153" s="208"/>
      <c r="AP153" s="22"/>
      <c r="AR153" s="159"/>
    </row>
    <row r="154" spans="1:44" ht="18" customHeight="1" x14ac:dyDescent="0.25">
      <c r="A154" s="1003"/>
      <c r="B154" s="1004"/>
      <c r="C154" s="485"/>
      <c r="D154" s="452"/>
      <c r="E154" s="368" t="s">
        <v>273</v>
      </c>
      <c r="F154" s="383"/>
      <c r="G154" s="384"/>
      <c r="H154" s="385"/>
      <c r="I154" s="385"/>
      <c r="J154" s="385"/>
      <c r="K154" s="385"/>
      <c r="L154" s="385"/>
      <c r="M154" s="385"/>
      <c r="N154" s="385"/>
      <c r="O154" s="385"/>
      <c r="P154" s="385"/>
      <c r="Q154" s="385">
        <v>4</v>
      </c>
      <c r="R154" s="385"/>
      <c r="S154" s="385"/>
      <c r="T154" s="385"/>
      <c r="U154" s="385"/>
      <c r="V154" s="385"/>
      <c r="W154" s="385"/>
      <c r="X154" s="385"/>
      <c r="Y154" s="385">
        <v>2</v>
      </c>
      <c r="Z154" s="385"/>
      <c r="AA154" s="385"/>
      <c r="AB154" s="386"/>
      <c r="AC154" s="385">
        <v>2</v>
      </c>
      <c r="AD154" s="385"/>
      <c r="AE154" s="386"/>
      <c r="AF154" s="387"/>
      <c r="AG154" s="385">
        <v>2</v>
      </c>
      <c r="AH154" s="385"/>
      <c r="AI154" s="386"/>
      <c r="AJ154" s="387"/>
      <c r="AK154" s="385">
        <v>2</v>
      </c>
      <c r="AL154" s="374"/>
      <c r="AM154" s="386"/>
      <c r="AN154" s="341"/>
      <c r="AO154" s="319"/>
      <c r="AP154" s="376"/>
      <c r="AR154" s="159"/>
    </row>
    <row r="155" spans="1:44" ht="21.75" customHeight="1" thickBot="1" x14ac:dyDescent="0.3">
      <c r="A155" s="1017" t="s">
        <v>216</v>
      </c>
      <c r="B155" s="1018"/>
      <c r="C155" s="1018"/>
      <c r="D155" s="1018"/>
      <c r="E155" s="1019"/>
      <c r="F155" s="553"/>
      <c r="G155" s="553"/>
      <c r="H155" s="579">
        <f>+$G151*H152*H102</f>
        <v>0</v>
      </c>
      <c r="I155" s="579"/>
      <c r="J155" s="579"/>
      <c r="K155" s="579"/>
      <c r="L155" s="579" t="e">
        <f>L$102*L113*#REF!</f>
        <v>#REF!</v>
      </c>
      <c r="M155" s="579" t="e">
        <f>M$102*M113*#REF!</f>
        <v>#REF!</v>
      </c>
      <c r="N155" s="579" t="e">
        <f>N$102*N113*#REF!</f>
        <v>#REF!</v>
      </c>
      <c r="O155" s="579"/>
      <c r="P155" s="579"/>
      <c r="Q155" s="579">
        <f>+$G153*Q154*Q102</f>
        <v>0</v>
      </c>
      <c r="R155" s="579"/>
      <c r="S155" s="579"/>
      <c r="T155" s="579" t="e">
        <f>T$102*T113*#REF!</f>
        <v>#REF!</v>
      </c>
      <c r="U155" s="579" t="e">
        <f>U$102*U113*#REF!</f>
        <v>#REF!</v>
      </c>
      <c r="V155" s="579" t="e">
        <f>V$102*V113*#REF!</f>
        <v>#REF!</v>
      </c>
      <c r="W155" s="579"/>
      <c r="X155" s="579"/>
      <c r="Y155" s="579">
        <f>+$G153*Y154*Y102</f>
        <v>0</v>
      </c>
      <c r="Z155" s="579"/>
      <c r="AA155" s="579" t="e">
        <f>AA$102*AA113*#REF!</f>
        <v>#REF!</v>
      </c>
      <c r="AB155" s="580" t="e">
        <f>AB$102*AB113*#REF!</f>
        <v>#REF!</v>
      </c>
      <c r="AC155" s="579">
        <f>+$G153*AC154*AC102</f>
        <v>0</v>
      </c>
      <c r="AD155" s="579"/>
      <c r="AE155" s="581" t="e">
        <f>AE$102*AE113*#REF!</f>
        <v>#REF!</v>
      </c>
      <c r="AF155" s="582" t="e">
        <f>AF$102*AF113*#REF!</f>
        <v>#REF!</v>
      </c>
      <c r="AG155" s="579">
        <f>+$G153*AG154*AG102</f>
        <v>0</v>
      </c>
      <c r="AH155" s="579"/>
      <c r="AI155" s="581" t="e">
        <f>AI$102*AI113*#REF!</f>
        <v>#REF!</v>
      </c>
      <c r="AJ155" s="582" t="e">
        <f>AJ$102*AJ113*#REF!</f>
        <v>#REF!</v>
      </c>
      <c r="AK155" s="579">
        <f>+$G153*AK154*AK102</f>
        <v>0</v>
      </c>
      <c r="AL155" s="583"/>
      <c r="AM155" s="584"/>
      <c r="AN155" s="585">
        <f>+AK155+AG155+AC155+Y155+Q155+H155</f>
        <v>0</v>
      </c>
      <c r="AO155" s="586">
        <f>+AN155*0.21</f>
        <v>0</v>
      </c>
      <c r="AP155" s="587">
        <f>+AO155+AN155</f>
        <v>0</v>
      </c>
      <c r="AR155" s="159"/>
    </row>
    <row r="156" spans="1:44" ht="24" customHeight="1" thickBot="1" x14ac:dyDescent="0.3">
      <c r="A156" s="555" t="s">
        <v>293</v>
      </c>
      <c r="B156" s="556"/>
      <c r="C156" s="557"/>
      <c r="D156" s="557"/>
      <c r="E156" s="558" t="s">
        <v>296</v>
      </c>
      <c r="F156" s="559"/>
      <c r="G156" s="560"/>
      <c r="H156" s="561">
        <f>+$G124*H112*H102+$G119*H120*H102</f>
        <v>0</v>
      </c>
      <c r="I156" s="561"/>
      <c r="J156" s="561"/>
      <c r="K156" s="561"/>
      <c r="L156" s="561" t="e">
        <f>L$102*L112*L124</f>
        <v>#REF!</v>
      </c>
      <c r="M156" s="561" t="e">
        <f>M$102*M112*M124</f>
        <v>#REF!</v>
      </c>
      <c r="N156" s="561" t="e">
        <f>N$102*N112*N124</f>
        <v>#REF!</v>
      </c>
      <c r="O156" s="561"/>
      <c r="P156" s="561"/>
      <c r="Q156" s="561">
        <f>+$G124*Q112*Q102+$G121*Q122*Q102</f>
        <v>0</v>
      </c>
      <c r="R156" s="561"/>
      <c r="S156" s="561"/>
      <c r="T156" s="561" t="e">
        <f>T$102*T112*T124</f>
        <v>#REF!</v>
      </c>
      <c r="U156" s="561" t="e">
        <f>U$102*U112*U124</f>
        <v>#REF!</v>
      </c>
      <c r="V156" s="561" t="e">
        <f>V$102*V112*V124</f>
        <v>#REF!</v>
      </c>
      <c r="W156" s="561"/>
      <c r="X156" s="561"/>
      <c r="Y156" s="561">
        <f>+$G124*Y112*Y102+$G121*Y122*Y102</f>
        <v>0</v>
      </c>
      <c r="Z156" s="561"/>
      <c r="AA156" s="561" t="e">
        <f>AA$102*AA112*AA124</f>
        <v>#REF!</v>
      </c>
      <c r="AB156" s="562" t="e">
        <f>AB$102*AB112*AB124</f>
        <v>#REF!</v>
      </c>
      <c r="AC156" s="561">
        <f>+$G124*AC112*AC102+$G121*AC122*AC102</f>
        <v>0</v>
      </c>
      <c r="AD156" s="561"/>
      <c r="AE156" s="563" t="e">
        <f>AE$102*AE112*AE124</f>
        <v>#REF!</v>
      </c>
      <c r="AF156" s="564" t="e">
        <f>AF$102*AF112*AF124</f>
        <v>#REF!</v>
      </c>
      <c r="AG156" s="561">
        <f>+$G124*AG112*AG102+$G121*AG122*AG102</f>
        <v>0</v>
      </c>
      <c r="AH156" s="561"/>
      <c r="AI156" s="563" t="e">
        <f>AI$102*AI112*AI124</f>
        <v>#REF!</v>
      </c>
      <c r="AJ156" s="564" t="e">
        <f>AJ$102*AJ112*AJ124</f>
        <v>#REF!</v>
      </c>
      <c r="AK156" s="561">
        <f>+$G124*AK112*AK102+$G121*AK122*AK102</f>
        <v>0</v>
      </c>
      <c r="AL156" s="565"/>
      <c r="AM156" s="566"/>
      <c r="AN156" s="567">
        <f>+AK156+AG156+AC156+Y156+Q156+H156</f>
        <v>0</v>
      </c>
      <c r="AO156" s="568">
        <f>+AN156*0.21</f>
        <v>0</v>
      </c>
      <c r="AP156" s="569">
        <f>+AO156+AN156</f>
        <v>0</v>
      </c>
      <c r="AQ156" s="443"/>
      <c r="AR156" s="159"/>
    </row>
    <row r="157" spans="1:44" ht="13.5" customHeight="1" thickBot="1" x14ac:dyDescent="0.3">
      <c r="A157" s="227"/>
      <c r="B157" s="227"/>
      <c r="C157" s="227"/>
      <c r="D157" s="227"/>
      <c r="E157" s="227"/>
      <c r="F157" s="227"/>
      <c r="G157" s="227"/>
      <c r="AK157" s="169"/>
      <c r="AL157" s="169"/>
      <c r="AM157" s="169"/>
      <c r="AN157" s="169"/>
      <c r="AO157" s="169"/>
      <c r="AP157" s="554"/>
    </row>
    <row r="158" spans="1:44" ht="26.25" customHeight="1" thickBot="1" x14ac:dyDescent="0.3">
      <c r="A158" s="1041" t="s">
        <v>224</v>
      </c>
      <c r="B158" s="1042"/>
      <c r="C158" s="1042"/>
      <c r="D158" s="464"/>
      <c r="E158" s="148"/>
      <c r="F158" s="148"/>
      <c r="G158" s="148"/>
      <c r="H158" s="297"/>
      <c r="I158" s="297"/>
      <c r="J158" s="297"/>
      <c r="K158" s="297"/>
      <c r="L158" s="297"/>
      <c r="M158" s="297"/>
      <c r="N158" s="297"/>
      <c r="O158" s="297"/>
      <c r="P158" s="297"/>
      <c r="Q158" s="297"/>
      <c r="R158" s="297"/>
      <c r="S158" s="297"/>
      <c r="T158" s="297"/>
      <c r="U158" s="297"/>
      <c r="V158" s="297"/>
      <c r="W158" s="297"/>
      <c r="X158" s="297"/>
      <c r="Y158" s="297"/>
      <c r="Z158" s="297"/>
      <c r="AA158" s="297"/>
      <c r="AB158" s="297"/>
      <c r="AC158" s="297"/>
      <c r="AD158" s="297"/>
      <c r="AE158" s="297"/>
      <c r="AF158" s="297"/>
      <c r="AG158" s="297"/>
      <c r="AH158" s="297"/>
      <c r="AI158" s="297"/>
      <c r="AJ158" s="297"/>
      <c r="AK158" s="285"/>
      <c r="AL158" s="285"/>
      <c r="AM158" s="285"/>
      <c r="AN158" s="298" t="e">
        <f>+#REF!+AN99</f>
        <v>#REF!</v>
      </c>
      <c r="AO158" s="298" t="e">
        <f>+#REF!+AO99</f>
        <v>#REF!</v>
      </c>
      <c r="AP158" s="298" t="e">
        <f>+#REF!+AP99</f>
        <v>#REF!</v>
      </c>
    </row>
    <row r="159" spans="1:44" ht="18.75" x14ac:dyDescent="0.25">
      <c r="A159" s="227"/>
      <c r="B159" s="227"/>
      <c r="C159" s="227"/>
      <c r="D159" s="227"/>
      <c r="E159" s="227"/>
      <c r="F159" s="227"/>
      <c r="G159" s="227"/>
      <c r="AK159" s="169"/>
      <c r="AL159" s="169"/>
      <c r="AM159" s="169"/>
      <c r="AN159" s="169"/>
      <c r="AO159" s="169"/>
      <c r="AP159" s="169"/>
    </row>
    <row r="160" spans="1:44" ht="18.75" x14ac:dyDescent="0.25">
      <c r="A160" s="245" t="s">
        <v>195</v>
      </c>
      <c r="B160" s="245"/>
      <c r="C160" s="227"/>
      <c r="D160" s="227"/>
      <c r="E160" s="227"/>
      <c r="F160" s="227"/>
      <c r="G160" s="227"/>
      <c r="AN160" s="169"/>
      <c r="AO160" s="169"/>
      <c r="AP160" s="169"/>
    </row>
    <row r="161" spans="1:42" ht="17.25" customHeight="1" x14ac:dyDescent="0.25">
      <c r="A161" s="273" t="s">
        <v>200</v>
      </c>
      <c r="B161" s="273"/>
      <c r="C161" s="272"/>
      <c r="D161" s="272"/>
      <c r="AL161" s="169"/>
      <c r="AN161" s="169"/>
      <c r="AO161" s="169"/>
      <c r="AP161" s="169"/>
    </row>
    <row r="162" spans="1:42" ht="21" customHeight="1" x14ac:dyDescent="0.25">
      <c r="A162" s="1040" t="s">
        <v>212</v>
      </c>
      <c r="B162" s="1040"/>
      <c r="C162" s="1040"/>
      <c r="D162" s="1040"/>
      <c r="E162" s="1040"/>
      <c r="F162" s="1040"/>
      <c r="G162" s="1040"/>
      <c r="H162" s="1040"/>
      <c r="I162" s="1040"/>
      <c r="J162" s="1040"/>
      <c r="K162" s="1040"/>
      <c r="L162" s="1040"/>
      <c r="M162" s="1040"/>
      <c r="N162" s="1040"/>
      <c r="O162" s="1040"/>
      <c r="P162" s="1040"/>
      <c r="Q162" s="1040"/>
      <c r="R162" s="1040"/>
      <c r="S162" s="1040"/>
      <c r="T162" s="1040"/>
      <c r="U162" s="1040"/>
      <c r="V162" s="1040"/>
      <c r="W162" s="1040"/>
      <c r="X162" s="1040"/>
      <c r="Y162" s="1040"/>
      <c r="Z162" s="1040"/>
      <c r="AA162" s="1040"/>
      <c r="AB162" s="1040"/>
      <c r="AC162" s="1040"/>
      <c r="AE162" s="169"/>
      <c r="AF162" s="169"/>
      <c r="AG162" s="169"/>
      <c r="AI162" s="169"/>
      <c r="AJ162" s="169"/>
      <c r="AL162" s="169"/>
      <c r="AN162" s="169"/>
      <c r="AO162" s="169"/>
      <c r="AP162" s="169"/>
    </row>
    <row r="163" spans="1:42" ht="21" customHeight="1" x14ac:dyDescent="0.25">
      <c r="A163" s="1040" t="s">
        <v>69</v>
      </c>
      <c r="B163" s="1040"/>
      <c r="C163" s="1040"/>
      <c r="D163" s="1040"/>
      <c r="E163" s="1040"/>
      <c r="F163" s="1040"/>
      <c r="G163" s="1040"/>
      <c r="H163" s="1040"/>
      <c r="I163" s="1040"/>
      <c r="J163" s="1040"/>
      <c r="K163" s="1040"/>
      <c r="L163" s="1040"/>
      <c r="M163" s="1040"/>
      <c r="N163" s="1040"/>
      <c r="O163" s="1040"/>
      <c r="P163" s="1040"/>
      <c r="Q163" s="1040"/>
      <c r="R163" s="1040"/>
      <c r="S163" s="1040"/>
      <c r="T163" s="1040"/>
      <c r="U163" s="1040"/>
      <c r="V163" s="1040"/>
      <c r="W163" s="1040"/>
      <c r="X163" s="1040"/>
      <c r="Y163" s="1040"/>
      <c r="Z163" s="1040"/>
      <c r="AA163" s="1040"/>
      <c r="AB163" s="1040"/>
      <c r="AC163" s="1040"/>
      <c r="AD163" s="1040"/>
      <c r="AE163" s="1040"/>
      <c r="AF163" s="1040"/>
      <c r="AG163" s="1040"/>
      <c r="AI163" s="169"/>
      <c r="AJ163" s="169"/>
      <c r="AK163" s="169"/>
      <c r="AL163" s="169"/>
      <c r="AN163" s="169"/>
      <c r="AO163" s="169"/>
      <c r="AP163" s="169"/>
    </row>
    <row r="164" spans="1:42" ht="18.75" x14ac:dyDescent="0.25">
      <c r="A164" s="244" t="s">
        <v>201</v>
      </c>
      <c r="B164" s="244"/>
      <c r="C164" s="243"/>
      <c r="D164" s="243"/>
      <c r="AB164" s="169"/>
      <c r="AC164" s="169"/>
      <c r="AE164" s="169"/>
      <c r="AF164" s="169"/>
      <c r="AG164" s="169"/>
      <c r="AI164" s="169"/>
      <c r="AJ164" s="169"/>
      <c r="AK164" s="169"/>
      <c r="AL164" s="169"/>
      <c r="AN164" s="169"/>
      <c r="AO164" s="169"/>
      <c r="AP164" s="169"/>
    </row>
    <row r="165" spans="1:42" ht="18.75" x14ac:dyDescent="0.25">
      <c r="A165" s="244" t="s">
        <v>202</v>
      </c>
      <c r="B165" s="244"/>
      <c r="AB165" s="169"/>
      <c r="AC165" s="169"/>
      <c r="AE165" s="169"/>
      <c r="AF165" s="169"/>
      <c r="AG165" s="169"/>
      <c r="AI165" s="169"/>
      <c r="AJ165" s="169"/>
      <c r="AK165" s="169"/>
      <c r="AL165" s="169"/>
      <c r="AN165" s="169"/>
      <c r="AO165" s="169"/>
      <c r="AP165" s="169"/>
    </row>
    <row r="166" spans="1:42" ht="18.75" x14ac:dyDescent="0.25">
      <c r="A166" s="1043" t="s">
        <v>199</v>
      </c>
      <c r="B166" s="1043"/>
      <c r="C166" s="1043"/>
      <c r="D166" s="1043"/>
      <c r="E166" s="1043"/>
      <c r="F166" s="1043"/>
      <c r="G166" s="1043"/>
      <c r="H166" s="1043"/>
      <c r="I166" s="1043"/>
      <c r="J166" s="1043"/>
      <c r="K166" s="1043"/>
      <c r="L166" s="1043"/>
      <c r="M166" s="1043"/>
      <c r="N166" s="1043"/>
      <c r="O166" s="1043"/>
      <c r="P166" s="1043"/>
      <c r="Q166" s="1043"/>
      <c r="R166" s="1043"/>
      <c r="S166" s="1043"/>
      <c r="T166" s="1043"/>
      <c r="U166" s="1043"/>
      <c r="V166" s="1043"/>
      <c r="W166" s="1043"/>
      <c r="X166" s="1043"/>
      <c r="Y166" s="1043"/>
      <c r="AB166" s="169"/>
      <c r="AC166" s="169"/>
      <c r="AE166" s="169"/>
      <c r="AF166" s="169"/>
      <c r="AG166" s="169"/>
      <c r="AI166" s="169"/>
      <c r="AJ166" s="169"/>
      <c r="AK166" s="169"/>
      <c r="AL166" s="169"/>
      <c r="AN166" s="169"/>
      <c r="AO166" s="169"/>
      <c r="AP166" s="169"/>
    </row>
    <row r="167" spans="1:42" ht="18.75" x14ac:dyDescent="0.25">
      <c r="A167" s="244" t="s">
        <v>204</v>
      </c>
      <c r="B167" s="244"/>
      <c r="AB167" s="169"/>
      <c r="AC167" s="169"/>
      <c r="AE167" s="169"/>
      <c r="AF167" s="169"/>
      <c r="AG167" s="169"/>
      <c r="AI167" s="169"/>
      <c r="AJ167" s="169"/>
      <c r="AK167" s="169"/>
      <c r="AL167" s="169"/>
      <c r="AN167" s="169"/>
      <c r="AO167" s="169"/>
      <c r="AP167" s="169"/>
    </row>
    <row r="168" spans="1:42" ht="18.75" x14ac:dyDescent="0.25">
      <c r="A168" s="1039" t="s">
        <v>215</v>
      </c>
      <c r="B168" s="1039"/>
      <c r="C168" s="1039"/>
      <c r="D168" s="1039"/>
      <c r="E168" s="1039"/>
      <c r="F168" s="1039"/>
      <c r="G168" s="1039"/>
      <c r="H168" s="1039"/>
      <c r="I168" s="1039"/>
      <c r="J168" s="1039"/>
      <c r="K168" s="1039"/>
      <c r="L168" s="1039"/>
      <c r="M168" s="1039"/>
      <c r="N168" s="1039"/>
      <c r="O168" s="1039"/>
      <c r="P168" s="1039"/>
      <c r="Q168" s="1039"/>
      <c r="R168" s="1039"/>
      <c r="S168" s="1039"/>
      <c r="T168" s="1039"/>
      <c r="U168" s="1039"/>
      <c r="V168" s="1039"/>
      <c r="W168" s="1039"/>
      <c r="X168" s="1039"/>
      <c r="Y168" s="1039"/>
      <c r="Z168" s="1039"/>
      <c r="AA168" s="1039"/>
      <c r="AB168" s="1039"/>
      <c r="AC168" s="1039"/>
      <c r="AD168" s="1039"/>
      <c r="AE168" s="1039"/>
      <c r="AF168" s="1039"/>
      <c r="AG168" s="1039"/>
      <c r="AI168" s="169"/>
      <c r="AJ168" s="169"/>
      <c r="AK168" s="169"/>
      <c r="AL168" s="169"/>
      <c r="AN168" s="169"/>
      <c r="AO168" s="169"/>
      <c r="AP168" s="169"/>
    </row>
    <row r="169" spans="1:42" ht="18.75" x14ac:dyDescent="0.25">
      <c r="A169" s="244" t="s">
        <v>218</v>
      </c>
      <c r="B169" s="244"/>
      <c r="AB169" s="169"/>
      <c r="AC169" s="169"/>
      <c r="AE169" s="169"/>
      <c r="AF169" s="169"/>
      <c r="AG169" s="169"/>
      <c r="AI169" s="169"/>
      <c r="AJ169" s="169"/>
      <c r="AK169" s="169"/>
      <c r="AL169" s="169"/>
      <c r="AN169" s="169"/>
      <c r="AO169" s="169"/>
      <c r="AP169" s="169"/>
    </row>
    <row r="170" spans="1:42" ht="18.75" x14ac:dyDescent="0.25">
      <c r="AB170" s="169"/>
      <c r="AC170" s="169"/>
      <c r="AE170" s="169"/>
      <c r="AF170" s="169"/>
      <c r="AG170" s="169"/>
      <c r="AI170" s="169"/>
      <c r="AJ170" s="169"/>
      <c r="AK170" s="169"/>
      <c r="AL170" s="169"/>
      <c r="AN170" s="169"/>
      <c r="AO170" s="169"/>
      <c r="AP170" s="169"/>
    </row>
    <row r="171" spans="1:42" ht="20.25" customHeight="1" x14ac:dyDescent="0.25">
      <c r="A171" s="3"/>
      <c r="B171" s="3"/>
      <c r="C171" s="3"/>
      <c r="D171" s="3"/>
      <c r="E171" s="3"/>
      <c r="F171" s="3"/>
      <c r="G171" s="3"/>
      <c r="AI171" s="170" t="s">
        <v>112</v>
      </c>
      <c r="AJ171" s="170" t="s">
        <v>112</v>
      </c>
      <c r="AK171" s="170"/>
      <c r="AL171" s="170"/>
      <c r="AN171" s="169"/>
      <c r="AO171" s="169"/>
      <c r="AP171" s="169"/>
    </row>
    <row r="172" spans="1:42" ht="18.75" x14ac:dyDescent="0.25">
      <c r="A172" s="3"/>
      <c r="B172" s="3"/>
      <c r="C172" s="3"/>
      <c r="D172" s="3"/>
      <c r="AN172" s="169"/>
      <c r="AO172" s="169"/>
      <c r="AP172" s="169"/>
    </row>
    <row r="173" spans="1:42" ht="18.75" x14ac:dyDescent="0.25">
      <c r="A173" s="3"/>
      <c r="B173" s="3"/>
      <c r="C173" s="3"/>
      <c r="D173" s="3"/>
      <c r="AN173" s="169"/>
      <c r="AO173" s="169"/>
      <c r="AP173" s="169"/>
    </row>
    <row r="174" spans="1:42" ht="45" x14ac:dyDescent="0.25">
      <c r="A174" s="162" t="s">
        <v>108</v>
      </c>
      <c r="B174" s="162"/>
      <c r="C174" s="299" t="s">
        <v>221</v>
      </c>
      <c r="D174" s="299"/>
      <c r="AN174" s="169"/>
      <c r="AO174" s="169"/>
      <c r="AP174" s="169"/>
    </row>
  </sheetData>
  <customSheetViews>
    <customSheetView guid="{FE96AB7C-BC58-429D-A9AB-B72BF9B9D772}" scale="80" fitToPage="1" hiddenRows="1" hiddenColumns="1" state="hidden">
      <pane xSplit="2" ySplit="10" topLeftCell="C124" activePane="bottomRight" state="frozen"/>
      <selection pane="bottomRight" activeCell="A160" sqref="A160:AG169"/>
      <pageMargins left="0" right="0" top="0.78740157480314965" bottom="0.78740157480314965" header="0.31496062992125984" footer="0.31496062992125984"/>
      <pageSetup paperSize="8" scale="34" orientation="portrait" r:id="rId1"/>
    </customSheetView>
    <customSheetView guid="{A5123CC1-91DF-4362-91F0-4E2B4DA6E926}" scale="80" fitToPage="1" hiddenRows="1" hiddenColumns="1" state="hidden">
      <pane xSplit="2" ySplit="10" topLeftCell="C124" activePane="bottomRight" state="frozen"/>
      <selection pane="bottomRight" activeCell="A160" sqref="A160:AG169"/>
      <pageMargins left="0" right="0" top="0.78740157480314965" bottom="0.78740157480314965" header="0.31496062992125984" footer="0.31496062992125984"/>
      <pageSetup paperSize="8" scale="34" orientation="portrait" r:id="rId2"/>
    </customSheetView>
    <customSheetView guid="{A90EB146-934F-4380-B9A8-238252923F3E}" scale="80" fitToPage="1" hiddenRows="1" hiddenColumns="1" state="hidden">
      <pane xSplit="2" ySplit="10" topLeftCell="C124" activePane="bottomRight" state="frozen"/>
      <selection pane="bottomRight" activeCell="A160" sqref="A160:AG169"/>
      <pageMargins left="0" right="0" top="0.78740157480314965" bottom="0.78740157480314965" header="0.31496062992125984" footer="0.31496062992125984"/>
      <pageSetup paperSize="8" scale="34" orientation="portrait" r:id="rId3"/>
    </customSheetView>
    <customSheetView guid="{F33CC29D-51CA-434B-A83C-039D366B8F3C}" scale="80" fitToPage="1" hiddenRows="1" hiddenColumns="1" state="hidden">
      <pane xSplit="2" ySplit="10" topLeftCell="C124" activePane="bottomRight" state="frozen"/>
      <selection pane="bottomRight" activeCell="A160" sqref="A160:AG169"/>
      <pageMargins left="0" right="0" top="0.78740157480314965" bottom="0.78740157480314965" header="0.31496062992125984" footer="0.31496062992125984"/>
      <pageSetup paperSize="8" scale="34" orientation="portrait" r:id="rId4"/>
    </customSheetView>
  </customSheetViews>
  <mergeCells count="46">
    <mergeCell ref="A168:AG168"/>
    <mergeCell ref="A163:AG163"/>
    <mergeCell ref="A158:C158"/>
    <mergeCell ref="AI101:AJ101"/>
    <mergeCell ref="A166:Y166"/>
    <mergeCell ref="AE101:AF101"/>
    <mergeCell ref="C124:C125"/>
    <mergeCell ref="A136:A138"/>
    <mergeCell ref="A139:A141"/>
    <mergeCell ref="A142:A144"/>
    <mergeCell ref="A102:F102"/>
    <mergeCell ref="A162:AC162"/>
    <mergeCell ref="A106:C111"/>
    <mergeCell ref="J101:P101"/>
    <mergeCell ref="T101:X101"/>
    <mergeCell ref="AA101:AB101"/>
    <mergeCell ref="AI5:AJ5"/>
    <mergeCell ref="AI7:AJ7"/>
    <mergeCell ref="T7:X7"/>
    <mergeCell ref="AA5:AB5"/>
    <mergeCell ref="AA7:AB7"/>
    <mergeCell ref="AE5:AF5"/>
    <mergeCell ref="AE7:AF7"/>
    <mergeCell ref="A7:C7"/>
    <mergeCell ref="A11:A17"/>
    <mergeCell ref="A18:B26"/>
    <mergeCell ref="S5:X5"/>
    <mergeCell ref="A29:B35"/>
    <mergeCell ref="J5:P5"/>
    <mergeCell ref="J7:P7"/>
    <mergeCell ref="A155:E155"/>
    <mergeCell ref="A145:B146"/>
    <mergeCell ref="A147:E147"/>
    <mergeCell ref="A151:B154"/>
    <mergeCell ref="A36:B74"/>
    <mergeCell ref="A75:B87"/>
    <mergeCell ref="A126:G126"/>
    <mergeCell ref="A129:B130"/>
    <mergeCell ref="A131:E131"/>
    <mergeCell ref="A103:C105"/>
    <mergeCell ref="A133:A135"/>
    <mergeCell ref="A88:B98"/>
    <mergeCell ref="C75:C76"/>
    <mergeCell ref="C81:C82"/>
    <mergeCell ref="C79:C80"/>
    <mergeCell ref="C77:C78"/>
  </mergeCells>
  <pageMargins left="0" right="0" top="0.78740157480314965" bottom="0.78740157480314965" header="0.31496062992125984" footer="0.31496062992125984"/>
  <pageSetup paperSize="8" scale="34"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8"/>
  <sheetViews>
    <sheetView zoomScale="70" zoomScaleNormal="70" workbookViewId="0">
      <selection activeCell="L26" sqref="L26"/>
    </sheetView>
  </sheetViews>
  <sheetFormatPr defaultRowHeight="15" x14ac:dyDescent="0.25"/>
  <cols>
    <col min="1" max="1" width="41.5703125" style="98" customWidth="1"/>
    <col min="2" max="2" width="19.5703125" style="98" customWidth="1"/>
    <col min="3" max="8" width="21.7109375" style="3" customWidth="1"/>
    <col min="9" max="16384" width="9.140625" style="3"/>
  </cols>
  <sheetData>
    <row r="1" spans="1:8" ht="18.75" x14ac:dyDescent="0.25">
      <c r="A1" s="97" t="s">
        <v>0</v>
      </c>
      <c r="B1" s="97"/>
    </row>
    <row r="2" spans="1:8" x14ac:dyDescent="0.25">
      <c r="A2" s="3" t="s">
        <v>76</v>
      </c>
      <c r="B2" s="3"/>
    </row>
    <row r="4" spans="1:8" s="93" customFormat="1" ht="24" customHeight="1" thickBot="1" x14ac:dyDescent="0.3">
      <c r="A4" s="29" t="s">
        <v>31</v>
      </c>
      <c r="B4" s="29"/>
    </row>
    <row r="5" spans="1:8" s="101" customFormat="1" ht="15.75" thickBot="1" x14ac:dyDescent="0.3">
      <c r="A5" s="99" t="s">
        <v>2</v>
      </c>
      <c r="B5" s="99" t="s">
        <v>10</v>
      </c>
      <c r="C5" s="99" t="s">
        <v>77</v>
      </c>
      <c r="D5" s="99"/>
      <c r="E5" s="99"/>
      <c r="F5" s="99"/>
      <c r="G5" s="99"/>
      <c r="H5" s="100"/>
    </row>
    <row r="6" spans="1:8" ht="30.75" thickBot="1" x14ac:dyDescent="0.3">
      <c r="A6" s="104" t="s">
        <v>47</v>
      </c>
      <c r="B6" s="79" t="s">
        <v>70</v>
      </c>
      <c r="C6" s="123"/>
      <c r="D6" s="142"/>
      <c r="E6" s="142"/>
      <c r="F6" s="142"/>
      <c r="G6" s="142"/>
      <c r="H6" s="143"/>
    </row>
    <row r="7" spans="1:8" s="101" customFormat="1" ht="15.75" thickBot="1" x14ac:dyDescent="0.3">
      <c r="A7" s="99" t="s">
        <v>2</v>
      </c>
      <c r="B7" s="99" t="s">
        <v>10</v>
      </c>
      <c r="C7" s="99" t="s">
        <v>77</v>
      </c>
      <c r="D7" s="99" t="s">
        <v>104</v>
      </c>
      <c r="E7" s="99" t="s">
        <v>78</v>
      </c>
      <c r="F7" s="99" t="s">
        <v>79</v>
      </c>
      <c r="G7" s="99" t="s">
        <v>80</v>
      </c>
      <c r="H7" s="100" t="s">
        <v>81</v>
      </c>
    </row>
    <row r="8" spans="1:8" ht="60" x14ac:dyDescent="0.25">
      <c r="A8" s="105" t="s">
        <v>48</v>
      </c>
      <c r="B8" s="124" t="s">
        <v>70</v>
      </c>
      <c r="C8" s="117"/>
      <c r="D8" s="117"/>
      <c r="E8" s="117"/>
      <c r="F8" s="117"/>
      <c r="G8" s="117"/>
      <c r="H8" s="128"/>
    </row>
    <row r="9" spans="1:8" ht="90.75" thickBot="1" x14ac:dyDescent="0.3">
      <c r="A9" s="106" t="s">
        <v>33</v>
      </c>
      <c r="B9" s="82" t="s">
        <v>70</v>
      </c>
      <c r="C9" s="129"/>
      <c r="D9" s="130"/>
      <c r="E9" s="130"/>
      <c r="F9" s="130"/>
      <c r="G9" s="130"/>
      <c r="H9" s="131"/>
    </row>
    <row r="10" spans="1:8" s="101" customFormat="1" ht="15.75" thickBot="1" x14ac:dyDescent="0.3">
      <c r="A10" s="99" t="s">
        <v>2</v>
      </c>
      <c r="B10" s="99" t="s">
        <v>10</v>
      </c>
      <c r="C10" s="99" t="s">
        <v>82</v>
      </c>
      <c r="D10" s="99" t="s">
        <v>105</v>
      </c>
      <c r="E10" s="99" t="s">
        <v>83</v>
      </c>
      <c r="F10" s="99" t="s">
        <v>84</v>
      </c>
      <c r="G10" s="99" t="s">
        <v>85</v>
      </c>
      <c r="H10" s="100" t="s">
        <v>86</v>
      </c>
    </row>
    <row r="11" spans="1:8" ht="30" x14ac:dyDescent="0.25">
      <c r="A11" s="104" t="s">
        <v>9</v>
      </c>
      <c r="B11" s="124" t="s">
        <v>70</v>
      </c>
      <c r="C11" s="132"/>
      <c r="D11" s="132"/>
      <c r="E11" s="132"/>
      <c r="F11" s="132"/>
      <c r="G11" s="132"/>
      <c r="H11" s="133"/>
    </row>
    <row r="12" spans="1:8" ht="30" x14ac:dyDescent="0.25">
      <c r="A12" s="125" t="s">
        <v>13</v>
      </c>
      <c r="B12" s="114"/>
      <c r="C12" s="140"/>
      <c r="D12" s="140"/>
      <c r="E12" s="140"/>
      <c r="F12" s="140"/>
      <c r="G12" s="140"/>
      <c r="H12" s="141"/>
    </row>
    <row r="13" spans="1:8" ht="18" customHeight="1" x14ac:dyDescent="0.25">
      <c r="A13" s="5" t="s">
        <v>14</v>
      </c>
      <c r="B13" s="114" t="s">
        <v>70</v>
      </c>
      <c r="C13" s="138"/>
      <c r="D13" s="138"/>
      <c r="E13" s="138"/>
      <c r="F13" s="138"/>
      <c r="G13" s="138"/>
      <c r="H13" s="139"/>
    </row>
    <row r="14" spans="1:8" ht="18" customHeight="1" x14ac:dyDescent="0.25">
      <c r="A14" s="5" t="s">
        <v>21</v>
      </c>
      <c r="B14" s="114" t="s">
        <v>70</v>
      </c>
      <c r="C14" s="126"/>
      <c r="D14" s="84"/>
      <c r="E14" s="84"/>
      <c r="F14" s="84"/>
      <c r="G14" s="84"/>
      <c r="H14" s="122"/>
    </row>
    <row r="15" spans="1:8" ht="17.25" customHeight="1" thickBot="1" x14ac:dyDescent="0.3">
      <c r="A15" s="5" t="s">
        <v>15</v>
      </c>
      <c r="B15" s="114" t="s">
        <v>70</v>
      </c>
      <c r="C15" s="138"/>
      <c r="D15" s="138"/>
      <c r="E15" s="138"/>
      <c r="F15" s="138"/>
      <c r="G15" s="138"/>
      <c r="H15" s="139"/>
    </row>
    <row r="16" spans="1:8" s="101" customFormat="1" ht="15.75" thickBot="1" x14ac:dyDescent="0.3">
      <c r="A16" s="99" t="s">
        <v>2</v>
      </c>
      <c r="B16" s="99" t="s">
        <v>10</v>
      </c>
      <c r="C16" s="163" t="s">
        <v>77</v>
      </c>
      <c r="D16" s="163" t="s">
        <v>107</v>
      </c>
      <c r="E16" s="163" t="s">
        <v>94</v>
      </c>
      <c r="F16" s="163" t="s">
        <v>95</v>
      </c>
      <c r="G16" s="163" t="s">
        <v>96</v>
      </c>
      <c r="H16" s="164" t="s">
        <v>78</v>
      </c>
    </row>
    <row r="17" spans="1:8" ht="17.25" customHeight="1" thickBot="1" x14ac:dyDescent="0.3">
      <c r="A17" s="165" t="s">
        <v>16</v>
      </c>
      <c r="B17" s="86" t="s">
        <v>70</v>
      </c>
      <c r="C17" s="127"/>
      <c r="D17" s="85"/>
      <c r="E17" s="85"/>
      <c r="F17" s="85"/>
      <c r="G17" s="85"/>
      <c r="H17" s="94"/>
    </row>
    <row r="18" spans="1:8" s="101" customFormat="1" ht="15.75" thickBot="1" x14ac:dyDescent="0.3">
      <c r="A18" s="99" t="s">
        <v>2</v>
      </c>
      <c r="B18" s="99" t="s">
        <v>10</v>
      </c>
      <c r="C18" s="163"/>
      <c r="D18" s="163"/>
      <c r="E18" s="163"/>
      <c r="F18" s="163"/>
      <c r="G18" s="163"/>
      <c r="H18" s="164"/>
    </row>
    <row r="19" spans="1:8" ht="60.75" thickBot="1" x14ac:dyDescent="0.3">
      <c r="A19" s="166" t="s">
        <v>68</v>
      </c>
      <c r="B19" s="103" t="s">
        <v>70</v>
      </c>
      <c r="C19" s="136"/>
      <c r="D19" s="136"/>
      <c r="E19" s="136"/>
      <c r="F19" s="136"/>
      <c r="G19" s="136"/>
      <c r="H19" s="137"/>
    </row>
    <row r="20" spans="1:8" s="93" customFormat="1" ht="24" customHeight="1" thickBot="1" x14ac:dyDescent="0.3">
      <c r="A20" s="29" t="s">
        <v>32</v>
      </c>
      <c r="B20" s="29"/>
    </row>
    <row r="21" spans="1:8" s="101" customFormat="1" ht="30.75" thickBot="1" x14ac:dyDescent="0.3">
      <c r="A21" s="99" t="s">
        <v>2</v>
      </c>
      <c r="B21" s="99" t="s">
        <v>88</v>
      </c>
      <c r="C21" s="99" t="s">
        <v>77</v>
      </c>
      <c r="D21" s="99" t="s">
        <v>104</v>
      </c>
      <c r="E21" s="99" t="s">
        <v>78</v>
      </c>
      <c r="F21" s="99" t="s">
        <v>79</v>
      </c>
      <c r="G21" s="99" t="s">
        <v>80</v>
      </c>
      <c r="H21" s="100" t="s">
        <v>81</v>
      </c>
    </row>
    <row r="22" spans="1:8" ht="45" x14ac:dyDescent="0.25">
      <c r="A22" s="951" t="s">
        <v>44</v>
      </c>
      <c r="B22" s="124" t="s">
        <v>87</v>
      </c>
      <c r="C22" s="144"/>
      <c r="D22" s="145"/>
      <c r="E22" s="145"/>
      <c r="F22" s="145"/>
      <c r="G22" s="145"/>
      <c r="H22" s="146"/>
    </row>
    <row r="23" spans="1:8" ht="30" x14ac:dyDescent="0.25">
      <c r="A23" s="935"/>
      <c r="B23" s="86" t="s">
        <v>90</v>
      </c>
      <c r="C23" s="117"/>
      <c r="D23" s="84"/>
      <c r="E23" s="84"/>
      <c r="F23" s="84"/>
      <c r="G23" s="84"/>
      <c r="H23" s="122"/>
    </row>
    <row r="24" spans="1:8" ht="61.5" customHeight="1" thickBot="1" x14ac:dyDescent="0.3">
      <c r="A24" s="106" t="s">
        <v>46</v>
      </c>
      <c r="B24" s="82" t="s">
        <v>90</v>
      </c>
      <c r="C24" s="129"/>
      <c r="D24" s="129"/>
      <c r="E24" s="130"/>
      <c r="F24" s="130"/>
      <c r="G24" s="130"/>
      <c r="H24" s="131"/>
    </row>
    <row r="25" spans="1:8" s="101" customFormat="1" ht="15.75" thickBot="1" x14ac:dyDescent="0.3">
      <c r="A25" s="99" t="s">
        <v>2</v>
      </c>
      <c r="B25" s="99" t="s">
        <v>10</v>
      </c>
      <c r="C25" s="99" t="s">
        <v>77</v>
      </c>
      <c r="D25" s="99" t="s">
        <v>107</v>
      </c>
      <c r="E25" s="99" t="s">
        <v>94</v>
      </c>
      <c r="F25" s="99" t="s">
        <v>95</v>
      </c>
      <c r="G25" s="99" t="s">
        <v>96</v>
      </c>
      <c r="H25" s="100" t="s">
        <v>78</v>
      </c>
    </row>
    <row r="26" spans="1:8" ht="30.75" thickBot="1" x14ac:dyDescent="0.3">
      <c r="A26" s="106" t="s">
        <v>62</v>
      </c>
      <c r="B26" s="107" t="s">
        <v>89</v>
      </c>
      <c r="C26" s="134"/>
      <c r="D26" s="134"/>
      <c r="E26" s="134"/>
      <c r="F26" s="134"/>
      <c r="G26" s="134"/>
      <c r="H26" s="135"/>
    </row>
    <row r="27" spans="1:8" s="101" customFormat="1" ht="15.75" thickBot="1" x14ac:dyDescent="0.3">
      <c r="A27" s="99" t="s">
        <v>2</v>
      </c>
      <c r="B27" s="99" t="s">
        <v>10</v>
      </c>
      <c r="C27" s="99" t="s">
        <v>82</v>
      </c>
      <c r="D27" s="99" t="s">
        <v>106</v>
      </c>
      <c r="E27" s="99" t="s">
        <v>101</v>
      </c>
      <c r="F27" s="99" t="s">
        <v>83</v>
      </c>
      <c r="G27" s="99" t="s">
        <v>102</v>
      </c>
      <c r="H27" s="100" t="s">
        <v>103</v>
      </c>
    </row>
    <row r="28" spans="1:8" x14ac:dyDescent="0.25">
      <c r="A28" s="88" t="s">
        <v>63</v>
      </c>
      <c r="B28" s="81"/>
      <c r="C28" s="78"/>
      <c r="D28" s="78"/>
      <c r="E28" s="78"/>
      <c r="F28" s="78"/>
      <c r="G28" s="78"/>
      <c r="H28" s="119"/>
    </row>
    <row r="29" spans="1:8" ht="30" x14ac:dyDescent="0.25">
      <c r="A29" s="89" t="s">
        <v>14</v>
      </c>
      <c r="B29" s="140" t="s">
        <v>91</v>
      </c>
      <c r="C29" s="134"/>
      <c r="D29" s="134"/>
      <c r="E29" s="134"/>
      <c r="F29" s="134"/>
      <c r="G29" s="134"/>
      <c r="H29" s="135"/>
    </row>
    <row r="30" spans="1:8" ht="30" x14ac:dyDescent="0.25">
      <c r="A30" s="89" t="s">
        <v>21</v>
      </c>
      <c r="B30" s="140" t="s">
        <v>92</v>
      </c>
      <c r="C30" s="151"/>
      <c r="D30" s="151"/>
      <c r="E30" s="151"/>
      <c r="F30" s="151"/>
      <c r="G30" s="151"/>
      <c r="H30" s="152"/>
    </row>
    <row r="31" spans="1:8" ht="30" x14ac:dyDescent="0.25">
      <c r="A31" s="89" t="s">
        <v>15</v>
      </c>
      <c r="B31" s="140" t="s">
        <v>91</v>
      </c>
      <c r="C31" s="85"/>
      <c r="D31" s="85"/>
      <c r="E31" s="85"/>
      <c r="F31" s="85"/>
      <c r="G31" s="85"/>
      <c r="H31" s="94"/>
    </row>
    <row r="32" spans="1:8" ht="30.75" thickBot="1" x14ac:dyDescent="0.3">
      <c r="A32" s="90" t="s">
        <v>16</v>
      </c>
      <c r="B32" s="80" t="s">
        <v>91</v>
      </c>
      <c r="C32" s="85"/>
      <c r="D32" s="85"/>
      <c r="E32" s="85"/>
      <c r="F32" s="85"/>
      <c r="G32" s="85"/>
      <c r="H32" s="94"/>
    </row>
    <row r="33" spans="1:8" s="101" customFormat="1" ht="15.75" thickBot="1" x14ac:dyDescent="0.3">
      <c r="A33" s="99" t="s">
        <v>2</v>
      </c>
      <c r="B33" s="99" t="s">
        <v>10</v>
      </c>
      <c r="C33" s="99" t="s">
        <v>77</v>
      </c>
      <c r="D33" s="99" t="s">
        <v>107</v>
      </c>
      <c r="E33" s="99" t="s">
        <v>94</v>
      </c>
      <c r="F33" s="99" t="s">
        <v>95</v>
      </c>
      <c r="G33" s="99" t="s">
        <v>96</v>
      </c>
      <c r="H33" s="100" t="s">
        <v>78</v>
      </c>
    </row>
    <row r="34" spans="1:8" ht="30.75" thickBot="1" x14ac:dyDescent="0.3">
      <c r="A34" s="147" t="s">
        <v>54</v>
      </c>
      <c r="B34" s="148" t="s">
        <v>93</v>
      </c>
      <c r="C34" s="149"/>
      <c r="D34" s="149"/>
      <c r="E34" s="149"/>
      <c r="F34" s="149"/>
      <c r="G34" s="149"/>
      <c r="H34" s="150"/>
    </row>
    <row r="36" spans="1:8" ht="105" x14ac:dyDescent="0.25">
      <c r="A36" s="98" t="s">
        <v>69</v>
      </c>
    </row>
    <row r="38" spans="1:8" ht="45" x14ac:dyDescent="0.25">
      <c r="A38" s="98" t="s">
        <v>108</v>
      </c>
    </row>
  </sheetData>
  <customSheetViews>
    <customSheetView guid="{FE96AB7C-BC58-429D-A9AB-B72BF9B9D772}" scale="70" state="hidden">
      <selection activeCell="L26" sqref="L26"/>
      <pageMargins left="0.7" right="0.7" top="0.78740157499999996" bottom="0.78740157499999996" header="0.3" footer="0.3"/>
      <pageSetup paperSize="9" orientation="portrait" r:id="rId1"/>
    </customSheetView>
    <customSheetView guid="{A5123CC1-91DF-4362-91F0-4E2B4DA6E926}" scale="70" state="hidden">
      <selection activeCell="L26" sqref="L26"/>
      <pageMargins left="0.7" right="0.7" top="0.78740157499999996" bottom="0.78740157499999996" header="0.3" footer="0.3"/>
      <pageSetup paperSize="9" orientation="portrait" r:id="rId2"/>
    </customSheetView>
    <customSheetView guid="{A90EB146-934F-4380-B9A8-238252923F3E}" scale="70" state="hidden">
      <selection activeCell="L26" sqref="L26"/>
      <pageMargins left="0.7" right="0.7" top="0.78740157499999996" bottom="0.78740157499999996" header="0.3" footer="0.3"/>
      <pageSetup paperSize="9" orientation="portrait" r:id="rId3"/>
    </customSheetView>
    <customSheetView guid="{F33CC29D-51CA-434B-A83C-039D366B8F3C}" scale="70" state="hidden">
      <selection activeCell="L26" sqref="L26"/>
      <pageMargins left="0.7" right="0.7" top="0.78740157499999996" bottom="0.78740157499999996" header="0.3" footer="0.3"/>
      <pageSetup paperSize="9" orientation="portrait" r:id="rId4"/>
    </customSheetView>
  </customSheetViews>
  <mergeCells count="1">
    <mergeCell ref="A22:A23"/>
  </mergeCells>
  <pageMargins left="0.7" right="0.7" top="0.78740157499999996" bottom="0.78740157499999996"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
  <sheetViews>
    <sheetView topLeftCell="A2" workbookViewId="0">
      <selection activeCell="D18" sqref="D18"/>
    </sheetView>
  </sheetViews>
  <sheetFormatPr defaultRowHeight="15" x14ac:dyDescent="0.25"/>
  <cols>
    <col min="2" max="23" width="10.140625" customWidth="1"/>
  </cols>
  <sheetData>
    <row r="1" spans="1:22" x14ac:dyDescent="0.25">
      <c r="A1" s="388" t="s">
        <v>227</v>
      </c>
      <c r="B1" s="389"/>
      <c r="C1" s="389"/>
      <c r="D1" s="389"/>
      <c r="E1" s="389"/>
      <c r="F1" s="389"/>
      <c r="G1" s="389"/>
      <c r="H1" s="389"/>
      <c r="I1" s="389"/>
      <c r="J1" s="389"/>
      <c r="K1" s="390"/>
      <c r="L1" s="390"/>
      <c r="M1" s="390"/>
      <c r="N1" s="390"/>
      <c r="O1" s="390"/>
      <c r="P1" s="390"/>
      <c r="Q1" s="390"/>
      <c r="R1" s="390"/>
      <c r="S1" s="390"/>
      <c r="T1" s="390"/>
      <c r="U1" s="390"/>
      <c r="V1" s="390"/>
    </row>
    <row r="2" spans="1:22" x14ac:dyDescent="0.25">
      <c r="A2" s="390"/>
      <c r="B2" s="389"/>
      <c r="C2" s="389"/>
      <c r="D2" s="389"/>
      <c r="E2" s="389"/>
      <c r="F2" s="389"/>
      <c r="G2" s="389"/>
      <c r="H2" s="389"/>
      <c r="I2" s="389"/>
      <c r="J2" s="389"/>
      <c r="K2" s="390"/>
      <c r="L2" s="390"/>
      <c r="M2" s="390"/>
      <c r="N2" s="390"/>
      <c r="O2" s="390"/>
      <c r="P2" s="390"/>
      <c r="Q2" s="390"/>
      <c r="R2" s="390"/>
      <c r="S2" s="390"/>
      <c r="T2" s="390"/>
      <c r="U2" s="390"/>
      <c r="V2" s="390"/>
    </row>
    <row r="3" spans="1:22" x14ac:dyDescent="0.25">
      <c r="A3" s="391"/>
      <c r="B3" s="1050" t="s">
        <v>228</v>
      </c>
      <c r="C3" s="1050"/>
      <c r="D3" s="1050"/>
      <c r="E3" s="1051" t="s">
        <v>168</v>
      </c>
      <c r="F3" s="1052"/>
      <c r="G3" s="1053"/>
      <c r="H3" s="1054" t="s">
        <v>169</v>
      </c>
      <c r="I3" s="1055"/>
      <c r="J3" s="1056"/>
      <c r="K3" s="1057" t="s">
        <v>170</v>
      </c>
      <c r="L3" s="1058"/>
      <c r="M3" s="1059"/>
      <c r="N3" s="1060" t="s">
        <v>171</v>
      </c>
      <c r="O3" s="1061"/>
      <c r="P3" s="1062"/>
      <c r="Q3" s="1047" t="s">
        <v>172</v>
      </c>
      <c r="R3" s="1048"/>
      <c r="S3" s="1049"/>
      <c r="T3" s="392"/>
      <c r="U3" s="392"/>
      <c r="V3" s="392"/>
    </row>
    <row r="4" spans="1:22" x14ac:dyDescent="0.25">
      <c r="A4" s="391"/>
      <c r="B4" s="393" t="s">
        <v>229</v>
      </c>
      <c r="C4" s="393" t="s">
        <v>230</v>
      </c>
      <c r="D4" s="393" t="s">
        <v>231</v>
      </c>
      <c r="E4" s="394" t="s">
        <v>229</v>
      </c>
      <c r="F4" s="394" t="s">
        <v>230</v>
      </c>
      <c r="G4" s="394" t="s">
        <v>231</v>
      </c>
      <c r="H4" s="395" t="s">
        <v>229</v>
      </c>
      <c r="I4" s="395" t="s">
        <v>230</v>
      </c>
      <c r="J4" s="395" t="s">
        <v>231</v>
      </c>
      <c r="K4" s="396" t="s">
        <v>229</v>
      </c>
      <c r="L4" s="396" t="s">
        <v>230</v>
      </c>
      <c r="M4" s="396" t="s">
        <v>231</v>
      </c>
      <c r="N4" s="397" t="s">
        <v>229</v>
      </c>
      <c r="O4" s="397" t="s">
        <v>230</v>
      </c>
      <c r="P4" s="397" t="s">
        <v>231</v>
      </c>
      <c r="Q4" s="398" t="s">
        <v>229</v>
      </c>
      <c r="R4" s="398" t="s">
        <v>230</v>
      </c>
      <c r="S4" s="398" t="s">
        <v>231</v>
      </c>
      <c r="T4" s="399" t="s">
        <v>232</v>
      </c>
      <c r="U4" s="399" t="s">
        <v>233</v>
      </c>
      <c r="V4" s="399" t="s">
        <v>234</v>
      </c>
    </row>
    <row r="5" spans="1:22" ht="38.25" x14ac:dyDescent="0.25">
      <c r="A5" s="400">
        <v>1</v>
      </c>
      <c r="B5" s="393"/>
      <c r="C5" s="401"/>
      <c r="D5" s="401"/>
      <c r="E5" s="402"/>
      <c r="F5" s="402"/>
      <c r="G5" s="403"/>
      <c r="H5" s="395"/>
      <c r="I5" s="404"/>
      <c r="J5" s="405"/>
      <c r="K5" s="396"/>
      <c r="L5" s="406"/>
      <c r="M5" s="406"/>
      <c r="N5" s="397">
        <v>136</v>
      </c>
      <c r="O5" s="407">
        <v>8817</v>
      </c>
      <c r="P5" s="408" t="s">
        <v>235</v>
      </c>
      <c r="Q5" s="398"/>
      <c r="R5" s="409"/>
      <c r="S5" s="409"/>
      <c r="T5" s="410">
        <f>+B5+E5+H5+K5+N5+Q5</f>
        <v>136</v>
      </c>
      <c r="U5" s="410">
        <f>+C5+F5+I5+L5+O5+R5</f>
        <v>8817</v>
      </c>
      <c r="V5" s="410">
        <f>+U5/T5</f>
        <v>64.830882352941174</v>
      </c>
    </row>
    <row r="6" spans="1:22" ht="38.25" x14ac:dyDescent="0.25">
      <c r="A6" s="400">
        <f>+A5+1</f>
        <v>2</v>
      </c>
      <c r="B6" s="393"/>
      <c r="C6" s="401"/>
      <c r="D6" s="401"/>
      <c r="E6" s="402"/>
      <c r="F6" s="402"/>
      <c r="G6" s="403"/>
      <c r="H6" s="395"/>
      <c r="I6" s="404"/>
      <c r="J6" s="405"/>
      <c r="K6" s="396"/>
      <c r="L6" s="406"/>
      <c r="M6" s="406"/>
      <c r="N6" s="397">
        <v>115</v>
      </c>
      <c r="O6" s="407">
        <v>12461</v>
      </c>
      <c r="P6" s="408" t="s">
        <v>235</v>
      </c>
      <c r="Q6" s="398"/>
      <c r="R6" s="409"/>
      <c r="S6" s="409"/>
      <c r="T6" s="410">
        <f t="shared" ref="T6:U18" si="0">+B6+E6+H6+K6+N6+Q6</f>
        <v>115</v>
      </c>
      <c r="U6" s="410">
        <f t="shared" si="0"/>
        <v>12461</v>
      </c>
      <c r="V6" s="410">
        <f t="shared" ref="V6:V18" si="1">+U6/T6</f>
        <v>108.35652173913043</v>
      </c>
    </row>
    <row r="7" spans="1:22" ht="38.25" x14ac:dyDescent="0.25">
      <c r="A7" s="400">
        <f t="shared" ref="A7:A15" si="2">+A6+1</f>
        <v>3</v>
      </c>
      <c r="B7" s="393"/>
      <c r="C7" s="401"/>
      <c r="D7" s="401"/>
      <c r="E7" s="402">
        <v>21</v>
      </c>
      <c r="F7" s="402">
        <v>2787</v>
      </c>
      <c r="G7" s="403" t="s">
        <v>236</v>
      </c>
      <c r="H7" s="395"/>
      <c r="I7" s="404"/>
      <c r="J7" s="405"/>
      <c r="K7" s="396"/>
      <c r="L7" s="406"/>
      <c r="M7" s="406"/>
      <c r="N7" s="397"/>
      <c r="O7" s="407"/>
      <c r="P7" s="407"/>
      <c r="Q7" s="398">
        <v>108</v>
      </c>
      <c r="R7" s="409">
        <v>13834</v>
      </c>
      <c r="S7" s="411" t="s">
        <v>235</v>
      </c>
      <c r="T7" s="410">
        <f t="shared" si="0"/>
        <v>129</v>
      </c>
      <c r="U7" s="410">
        <f t="shared" si="0"/>
        <v>16621</v>
      </c>
      <c r="V7" s="410">
        <f t="shared" si="1"/>
        <v>128.84496124031008</v>
      </c>
    </row>
    <row r="8" spans="1:22" x14ac:dyDescent="0.25">
      <c r="A8" s="400">
        <f t="shared" si="2"/>
        <v>4</v>
      </c>
      <c r="B8" s="393"/>
      <c r="C8" s="401"/>
      <c r="D8" s="401"/>
      <c r="E8" s="402">
        <v>102</v>
      </c>
      <c r="F8" s="402">
        <v>10000</v>
      </c>
      <c r="G8" s="403" t="s">
        <v>237</v>
      </c>
      <c r="H8" s="395">
        <v>28</v>
      </c>
      <c r="I8" s="404">
        <v>5810</v>
      </c>
      <c r="J8" s="405" t="s">
        <v>238</v>
      </c>
      <c r="K8" s="396"/>
      <c r="L8" s="406"/>
      <c r="M8" s="406"/>
      <c r="N8" s="397"/>
      <c r="O8" s="407"/>
      <c r="P8" s="407"/>
      <c r="Q8" s="398"/>
      <c r="R8" s="409"/>
      <c r="S8" s="409"/>
      <c r="T8" s="410">
        <f t="shared" si="0"/>
        <v>130</v>
      </c>
      <c r="U8" s="410">
        <f t="shared" si="0"/>
        <v>15810</v>
      </c>
      <c r="V8" s="410">
        <f t="shared" si="1"/>
        <v>121.61538461538461</v>
      </c>
    </row>
    <row r="9" spans="1:22" ht="25.5" x14ac:dyDescent="0.25">
      <c r="A9" s="400">
        <f t="shared" si="2"/>
        <v>5</v>
      </c>
      <c r="B9" s="393">
        <v>37</v>
      </c>
      <c r="C9" s="401">
        <v>1705</v>
      </c>
      <c r="D9" s="412" t="s">
        <v>239</v>
      </c>
      <c r="E9" s="402">
        <v>38</v>
      </c>
      <c r="F9" s="402">
        <v>5764</v>
      </c>
      <c r="G9" s="403" t="s">
        <v>237</v>
      </c>
      <c r="H9" s="395">
        <v>10</v>
      </c>
      <c r="I9" s="404">
        <v>2687</v>
      </c>
      <c r="J9" s="405" t="s">
        <v>238</v>
      </c>
      <c r="K9" s="396"/>
      <c r="L9" s="406"/>
      <c r="M9" s="406"/>
      <c r="N9" s="397"/>
      <c r="O9" s="407"/>
      <c r="P9" s="407"/>
      <c r="Q9" s="398"/>
      <c r="R9" s="409"/>
      <c r="S9" s="409"/>
      <c r="T9" s="410">
        <f t="shared" si="0"/>
        <v>85</v>
      </c>
      <c r="U9" s="410">
        <f t="shared" si="0"/>
        <v>10156</v>
      </c>
      <c r="V9" s="410">
        <f t="shared" si="1"/>
        <v>119.48235294117647</v>
      </c>
    </row>
    <row r="10" spans="1:22" ht="51" x14ac:dyDescent="0.25">
      <c r="A10" s="400">
        <f t="shared" si="2"/>
        <v>6</v>
      </c>
      <c r="B10" s="393">
        <v>29</v>
      </c>
      <c r="C10" s="401">
        <v>2492</v>
      </c>
      <c r="D10" s="412" t="s">
        <v>240</v>
      </c>
      <c r="E10" s="402">
        <v>101</v>
      </c>
      <c r="F10" s="402">
        <v>13435</v>
      </c>
      <c r="G10" s="403" t="s">
        <v>241</v>
      </c>
      <c r="H10" s="395"/>
      <c r="I10" s="404"/>
      <c r="J10" s="405"/>
      <c r="K10" s="396"/>
      <c r="L10" s="406"/>
      <c r="M10" s="406"/>
      <c r="N10" s="397"/>
      <c r="O10" s="407"/>
      <c r="P10" s="407"/>
      <c r="Q10" s="398"/>
      <c r="R10" s="409"/>
      <c r="S10" s="409"/>
      <c r="T10" s="410">
        <f t="shared" si="0"/>
        <v>130</v>
      </c>
      <c r="U10" s="410">
        <f t="shared" si="0"/>
        <v>15927</v>
      </c>
      <c r="V10" s="410">
        <f t="shared" si="1"/>
        <v>122.51538461538462</v>
      </c>
    </row>
    <row r="11" spans="1:22" ht="38.25" x14ac:dyDescent="0.25">
      <c r="A11" s="400">
        <f t="shared" si="2"/>
        <v>7</v>
      </c>
      <c r="B11" s="393"/>
      <c r="C11" s="401"/>
      <c r="D11" s="401"/>
      <c r="E11" s="402"/>
      <c r="F11" s="402"/>
      <c r="G11" s="403"/>
      <c r="H11" s="395"/>
      <c r="I11" s="404"/>
      <c r="J11" s="405"/>
      <c r="K11" s="396"/>
      <c r="L11" s="406"/>
      <c r="M11" s="406"/>
      <c r="N11" s="397"/>
      <c r="O11" s="407"/>
      <c r="P11" s="407"/>
      <c r="Q11" s="398">
        <v>93</v>
      </c>
      <c r="R11" s="409">
        <v>9536</v>
      </c>
      <c r="S11" s="411" t="s">
        <v>235</v>
      </c>
      <c r="T11" s="410">
        <f t="shared" si="0"/>
        <v>93</v>
      </c>
      <c r="U11" s="410">
        <f t="shared" si="0"/>
        <v>9536</v>
      </c>
      <c r="V11" s="410">
        <f t="shared" si="1"/>
        <v>102.53763440860214</v>
      </c>
    </row>
    <row r="12" spans="1:22" ht="25.5" x14ac:dyDescent="0.25">
      <c r="A12" s="400">
        <f t="shared" si="2"/>
        <v>8</v>
      </c>
      <c r="B12" s="393">
        <v>37</v>
      </c>
      <c r="C12" s="401">
        <v>1825</v>
      </c>
      <c r="D12" s="412" t="s">
        <v>242</v>
      </c>
      <c r="E12" s="402">
        <v>20</v>
      </c>
      <c r="F12" s="402">
        <v>3767</v>
      </c>
      <c r="G12" s="403" t="s">
        <v>243</v>
      </c>
      <c r="H12" s="395">
        <v>18</v>
      </c>
      <c r="I12" s="404">
        <v>3815</v>
      </c>
      <c r="J12" s="405" t="s">
        <v>244</v>
      </c>
      <c r="K12" s="396"/>
      <c r="L12" s="406"/>
      <c r="M12" s="406"/>
      <c r="N12" s="397"/>
      <c r="O12" s="407"/>
      <c r="P12" s="407"/>
      <c r="Q12" s="398"/>
      <c r="R12" s="409"/>
      <c r="S12" s="409"/>
      <c r="T12" s="410">
        <f t="shared" si="0"/>
        <v>75</v>
      </c>
      <c r="U12" s="410">
        <f t="shared" si="0"/>
        <v>9407</v>
      </c>
      <c r="V12" s="410">
        <f t="shared" si="1"/>
        <v>125.42666666666666</v>
      </c>
    </row>
    <row r="13" spans="1:22" x14ac:dyDescent="0.25">
      <c r="A13" s="400">
        <f t="shared" si="2"/>
        <v>9</v>
      </c>
      <c r="B13" s="393"/>
      <c r="C13" s="401"/>
      <c r="D13" s="401"/>
      <c r="E13" s="402">
        <v>32</v>
      </c>
      <c r="F13" s="402">
        <v>3679</v>
      </c>
      <c r="G13" s="403" t="s">
        <v>245</v>
      </c>
      <c r="H13" s="395">
        <v>2</v>
      </c>
      <c r="I13" s="404">
        <v>738</v>
      </c>
      <c r="J13" s="405" t="s">
        <v>246</v>
      </c>
      <c r="K13" s="396"/>
      <c r="L13" s="406"/>
      <c r="M13" s="406"/>
      <c r="N13" s="397"/>
      <c r="O13" s="407"/>
      <c r="P13" s="407"/>
      <c r="Q13" s="398"/>
      <c r="R13" s="409"/>
      <c r="S13" s="409"/>
      <c r="T13" s="410">
        <f t="shared" si="0"/>
        <v>34</v>
      </c>
      <c r="U13" s="410">
        <f t="shared" si="0"/>
        <v>4417</v>
      </c>
      <c r="V13" s="410">
        <f t="shared" si="1"/>
        <v>129.91176470588235</v>
      </c>
    </row>
    <row r="14" spans="1:22" x14ac:dyDescent="0.25">
      <c r="A14" s="400">
        <f t="shared" si="2"/>
        <v>10</v>
      </c>
      <c r="B14" s="393"/>
      <c r="C14" s="401"/>
      <c r="D14" s="401"/>
      <c r="E14" s="402"/>
      <c r="F14" s="402"/>
      <c r="G14" s="402"/>
      <c r="H14" s="395"/>
      <c r="I14" s="404"/>
      <c r="J14" s="404"/>
      <c r="K14" s="396">
        <v>120</v>
      </c>
      <c r="L14" s="406">
        <v>15000</v>
      </c>
      <c r="M14" s="406" t="s">
        <v>247</v>
      </c>
      <c r="N14" s="397"/>
      <c r="O14" s="407"/>
      <c r="P14" s="407"/>
      <c r="Q14" s="398"/>
      <c r="R14" s="409"/>
      <c r="S14" s="409"/>
      <c r="T14" s="410">
        <f t="shared" si="0"/>
        <v>120</v>
      </c>
      <c r="U14" s="410">
        <f t="shared" si="0"/>
        <v>15000</v>
      </c>
      <c r="V14" s="410">
        <f t="shared" si="1"/>
        <v>125</v>
      </c>
    </row>
    <row r="15" spans="1:22" x14ac:dyDescent="0.25">
      <c r="A15" s="400">
        <f t="shared" si="2"/>
        <v>11</v>
      </c>
      <c r="B15" s="393"/>
      <c r="C15" s="401"/>
      <c r="D15" s="401"/>
      <c r="E15" s="402"/>
      <c r="F15" s="402"/>
      <c r="G15" s="402"/>
      <c r="H15" s="395">
        <v>20</v>
      </c>
      <c r="I15" s="404">
        <v>6763</v>
      </c>
      <c r="J15" s="404" t="s">
        <v>247</v>
      </c>
      <c r="K15" s="396"/>
      <c r="L15" s="406"/>
      <c r="M15" s="406"/>
      <c r="N15" s="397"/>
      <c r="O15" s="407"/>
      <c r="P15" s="407"/>
      <c r="Q15" s="398"/>
      <c r="R15" s="409"/>
      <c r="S15" s="409"/>
      <c r="T15" s="410">
        <f t="shared" si="0"/>
        <v>20</v>
      </c>
      <c r="U15" s="410">
        <f t="shared" si="0"/>
        <v>6763</v>
      </c>
      <c r="V15" s="410">
        <f t="shared" si="1"/>
        <v>338.15</v>
      </c>
    </row>
    <row r="16" spans="1:22" x14ac:dyDescent="0.25">
      <c r="A16" s="400">
        <v>13</v>
      </c>
      <c r="B16" s="393"/>
      <c r="C16" s="401"/>
      <c r="D16" s="401"/>
      <c r="E16" s="402"/>
      <c r="F16" s="402"/>
      <c r="G16" s="402"/>
      <c r="H16" s="395"/>
      <c r="I16" s="404"/>
      <c r="J16" s="404"/>
      <c r="K16" s="396">
        <v>23</v>
      </c>
      <c r="L16" s="406">
        <v>8954</v>
      </c>
      <c r="M16" s="406" t="s">
        <v>247</v>
      </c>
      <c r="N16" s="397"/>
      <c r="O16" s="407"/>
      <c r="P16" s="407"/>
      <c r="Q16" s="398"/>
      <c r="R16" s="409"/>
      <c r="S16" s="409"/>
      <c r="T16" s="410">
        <f t="shared" si="0"/>
        <v>23</v>
      </c>
      <c r="U16" s="410">
        <f t="shared" si="0"/>
        <v>8954</v>
      </c>
      <c r="V16" s="410">
        <f t="shared" si="1"/>
        <v>389.30434782608694</v>
      </c>
    </row>
    <row r="17" spans="1:22" ht="38.25" x14ac:dyDescent="0.25">
      <c r="A17" s="400">
        <v>18</v>
      </c>
      <c r="B17" s="393"/>
      <c r="C17" s="401"/>
      <c r="D17" s="401"/>
      <c r="E17" s="402"/>
      <c r="F17" s="402"/>
      <c r="G17" s="402"/>
      <c r="H17" s="395">
        <v>0</v>
      </c>
      <c r="I17" s="404">
        <v>1000</v>
      </c>
      <c r="J17" s="405" t="s">
        <v>248</v>
      </c>
      <c r="K17" s="396"/>
      <c r="L17" s="406"/>
      <c r="M17" s="406"/>
      <c r="N17" s="397"/>
      <c r="O17" s="407"/>
      <c r="P17" s="407"/>
      <c r="Q17" s="398"/>
      <c r="R17" s="409"/>
      <c r="S17" s="409"/>
      <c r="T17" s="410">
        <f t="shared" si="0"/>
        <v>0</v>
      </c>
      <c r="U17" s="410">
        <f t="shared" si="0"/>
        <v>1000</v>
      </c>
      <c r="V17" s="410">
        <v>0</v>
      </c>
    </row>
    <row r="18" spans="1:22" x14ac:dyDescent="0.25">
      <c r="A18" s="400"/>
      <c r="B18" s="393">
        <f>+SUM(B5:B17)</f>
        <v>103</v>
      </c>
      <c r="C18" s="393">
        <f t="shared" ref="C18:S18" si="3">+SUM(C5:C17)</f>
        <v>6022</v>
      </c>
      <c r="D18" s="393">
        <f t="shared" si="3"/>
        <v>0</v>
      </c>
      <c r="E18" s="394">
        <f t="shared" si="3"/>
        <v>314</v>
      </c>
      <c r="F18" s="402">
        <f t="shared" si="3"/>
        <v>39432</v>
      </c>
      <c r="G18" s="394">
        <f t="shared" si="3"/>
        <v>0</v>
      </c>
      <c r="H18" s="395">
        <f t="shared" si="3"/>
        <v>78</v>
      </c>
      <c r="I18" s="404">
        <f t="shared" si="3"/>
        <v>20813</v>
      </c>
      <c r="J18" s="395">
        <f t="shared" si="3"/>
        <v>0</v>
      </c>
      <c r="K18" s="396">
        <f t="shared" si="3"/>
        <v>143</v>
      </c>
      <c r="L18" s="406">
        <f t="shared" si="3"/>
        <v>23954</v>
      </c>
      <c r="M18" s="396">
        <f t="shared" si="3"/>
        <v>0</v>
      </c>
      <c r="N18" s="397">
        <f t="shared" si="3"/>
        <v>251</v>
      </c>
      <c r="O18" s="407">
        <f t="shared" si="3"/>
        <v>21278</v>
      </c>
      <c r="P18" s="397">
        <f t="shared" si="3"/>
        <v>0</v>
      </c>
      <c r="Q18" s="398">
        <f t="shared" si="3"/>
        <v>201</v>
      </c>
      <c r="R18" s="409">
        <f t="shared" si="3"/>
        <v>23370</v>
      </c>
      <c r="S18" s="398">
        <f t="shared" si="3"/>
        <v>0</v>
      </c>
      <c r="T18" s="410">
        <f t="shared" si="0"/>
        <v>1090</v>
      </c>
      <c r="U18" s="410">
        <f t="shared" si="0"/>
        <v>134869</v>
      </c>
      <c r="V18" s="410">
        <f t="shared" si="1"/>
        <v>123.73302752293579</v>
      </c>
    </row>
    <row r="19" spans="1:22" x14ac:dyDescent="0.25">
      <c r="A19" s="413" t="s">
        <v>249</v>
      </c>
      <c r="B19" s="414">
        <f>+B18+E18+H18+K18+N18+Q18</f>
        <v>1090</v>
      </c>
      <c r="C19" s="415"/>
      <c r="D19" s="415"/>
      <c r="E19" s="415"/>
      <c r="F19" s="414">
        <f>+F18+C18</f>
        <v>45454</v>
      </c>
      <c r="G19" s="415"/>
      <c r="H19" s="415"/>
      <c r="I19" s="415"/>
      <c r="J19" s="415"/>
      <c r="K19" s="416"/>
      <c r="L19" s="416"/>
      <c r="M19" s="416"/>
      <c r="N19" s="416"/>
      <c r="O19" s="416"/>
      <c r="P19" s="416"/>
      <c r="Q19" s="416"/>
      <c r="R19" s="416"/>
      <c r="S19" s="416"/>
      <c r="T19" s="416"/>
      <c r="U19" s="416"/>
      <c r="V19" s="416"/>
    </row>
    <row r="20" spans="1:22" x14ac:dyDescent="0.25">
      <c r="A20" s="413" t="s">
        <v>250</v>
      </c>
      <c r="B20" s="414">
        <f>+C18+F18+I18+L18+O18+R18</f>
        <v>134869</v>
      </c>
      <c r="C20" s="415"/>
      <c r="D20" s="415"/>
      <c r="E20" s="415"/>
      <c r="F20" s="415"/>
      <c r="G20" s="415"/>
      <c r="H20" s="415"/>
      <c r="I20" s="415"/>
      <c r="J20" s="415"/>
      <c r="K20" s="416"/>
      <c r="L20" s="416"/>
      <c r="M20" s="416"/>
      <c r="N20" s="416"/>
      <c r="O20" s="416"/>
      <c r="P20" s="416"/>
      <c r="Q20" s="416"/>
      <c r="R20" s="416"/>
      <c r="S20" s="416"/>
      <c r="T20" s="416"/>
      <c r="U20" s="416"/>
      <c r="V20" s="416"/>
    </row>
    <row r="21" spans="1:22" x14ac:dyDescent="0.25">
      <c r="A21" s="417"/>
      <c r="B21" s="389"/>
      <c r="C21" s="389"/>
      <c r="D21" s="389"/>
      <c r="E21" s="389"/>
      <c r="F21" s="389"/>
      <c r="G21" s="389"/>
      <c r="H21" s="389"/>
      <c r="I21" s="389"/>
      <c r="J21" s="389"/>
      <c r="K21" s="390"/>
      <c r="L21" s="390"/>
      <c r="M21" s="390"/>
      <c r="N21" s="390"/>
      <c r="O21" s="390"/>
      <c r="P21" s="390"/>
      <c r="Q21" s="390"/>
      <c r="R21" s="390"/>
      <c r="S21" s="390"/>
      <c r="T21" s="390"/>
      <c r="U21" s="390"/>
      <c r="V21" s="390"/>
    </row>
    <row r="22" spans="1:22" x14ac:dyDescent="0.25">
      <c r="A22" s="418" t="s">
        <v>251</v>
      </c>
      <c r="B22" s="389"/>
      <c r="C22" s="389"/>
      <c r="D22" s="389"/>
      <c r="E22" s="389"/>
      <c r="F22" s="389"/>
      <c r="G22" s="389"/>
      <c r="H22" s="389"/>
      <c r="I22" s="389"/>
      <c r="J22" s="389"/>
      <c r="K22" s="390"/>
      <c r="L22" s="390"/>
      <c r="M22" s="390"/>
      <c r="N22" s="390"/>
      <c r="O22" s="390"/>
      <c r="P22" s="390"/>
      <c r="Q22" s="390"/>
      <c r="R22" s="390"/>
      <c r="S22" s="390"/>
      <c r="T22" s="390"/>
      <c r="U22" s="390"/>
      <c r="V22" s="390"/>
    </row>
    <row r="23" spans="1:22" x14ac:dyDescent="0.25">
      <c r="A23" s="418" t="s">
        <v>252</v>
      </c>
      <c r="B23" s="389"/>
      <c r="C23" s="389"/>
      <c r="D23" s="389"/>
      <c r="E23" s="389"/>
      <c r="F23" s="389"/>
      <c r="G23" s="389"/>
      <c r="H23" s="389"/>
      <c r="I23" s="389"/>
      <c r="J23" s="389"/>
      <c r="K23" s="390"/>
      <c r="L23" s="390"/>
      <c r="M23" s="390"/>
      <c r="N23" s="390"/>
      <c r="O23" s="390"/>
      <c r="P23" s="390"/>
      <c r="Q23" s="390"/>
      <c r="R23" s="390"/>
      <c r="S23" s="390"/>
      <c r="T23" s="390"/>
      <c r="U23" s="390"/>
      <c r="V23" s="390"/>
    </row>
    <row r="24" spans="1:22" x14ac:dyDescent="0.25">
      <c r="A24" s="418" t="s">
        <v>253</v>
      </c>
      <c r="B24" s="389"/>
      <c r="C24" s="389"/>
      <c r="D24" s="389"/>
      <c r="E24" s="389"/>
      <c r="F24" s="389"/>
      <c r="G24" s="389"/>
      <c r="H24" s="389"/>
      <c r="I24" s="389"/>
      <c r="J24" s="389"/>
      <c r="K24" s="390"/>
      <c r="L24" s="390"/>
      <c r="M24" s="390"/>
      <c r="N24" s="390"/>
      <c r="O24" s="390"/>
      <c r="P24" s="390"/>
      <c r="Q24" s="390"/>
      <c r="R24" s="390"/>
      <c r="S24" s="390"/>
      <c r="T24" s="390"/>
      <c r="U24" s="390"/>
      <c r="V24" s="390"/>
    </row>
    <row r="25" spans="1:22" x14ac:dyDescent="0.25">
      <c r="A25" s="388" t="s">
        <v>254</v>
      </c>
      <c r="B25" s="389"/>
      <c r="C25" s="389"/>
      <c r="D25" s="389"/>
      <c r="E25" s="389"/>
      <c r="F25" s="389"/>
      <c r="G25" s="389"/>
      <c r="H25" s="389"/>
      <c r="I25" s="389"/>
      <c r="J25" s="389"/>
      <c r="K25" s="390"/>
      <c r="L25" s="390"/>
      <c r="M25" s="390"/>
      <c r="N25" s="390"/>
      <c r="O25" s="390"/>
      <c r="P25" s="390"/>
      <c r="Q25" s="390"/>
      <c r="R25" s="390"/>
      <c r="S25" s="390"/>
      <c r="T25" s="390"/>
      <c r="U25" s="390"/>
      <c r="V25" s="390"/>
    </row>
  </sheetData>
  <customSheetViews>
    <customSheetView guid="{FE96AB7C-BC58-429D-A9AB-B72BF9B9D772}" fitToPage="1" state="hidden" topLeftCell="A2">
      <selection activeCell="D18" sqref="D18"/>
      <pageMargins left="0.70866141732283472" right="0.70866141732283472" top="0.78740157480314965" bottom="0.78740157480314965" header="0.31496062992125984" footer="0.31496062992125984"/>
      <pageSetup paperSize="8" scale="86" orientation="landscape" r:id="rId1"/>
    </customSheetView>
    <customSheetView guid="{A5123CC1-91DF-4362-91F0-4E2B4DA6E926}" fitToPage="1" state="hidden" topLeftCell="A2">
      <selection activeCell="D18" sqref="D18"/>
      <pageMargins left="0.70866141732283472" right="0.70866141732283472" top="0.78740157480314965" bottom="0.78740157480314965" header="0.31496062992125984" footer="0.31496062992125984"/>
      <pageSetup paperSize="8" scale="86" orientation="landscape" r:id="rId2"/>
    </customSheetView>
    <customSheetView guid="{A90EB146-934F-4380-B9A8-238252923F3E}" fitToPage="1" state="hidden" topLeftCell="A2">
      <selection activeCell="D18" sqref="D18"/>
      <pageMargins left="0.70866141732283472" right="0.70866141732283472" top="0.78740157480314965" bottom="0.78740157480314965" header="0.31496062992125984" footer="0.31496062992125984"/>
      <pageSetup paperSize="8" scale="86" orientation="landscape" r:id="rId3"/>
    </customSheetView>
    <customSheetView guid="{F33CC29D-51CA-434B-A83C-039D366B8F3C}" fitToPage="1" state="hidden" topLeftCell="A2">
      <selection activeCell="D18" sqref="D18"/>
      <pageMargins left="0.70866141732283472" right="0.70866141732283472" top="0.78740157480314965" bottom="0.78740157480314965" header="0.31496062992125984" footer="0.31496062992125984"/>
      <pageSetup paperSize="8" scale="86" orientation="landscape" r:id="rId4"/>
    </customSheetView>
  </customSheetViews>
  <mergeCells count="6">
    <mergeCell ref="Q3:S3"/>
    <mergeCell ref="B3:D3"/>
    <mergeCell ref="E3:G3"/>
    <mergeCell ref="H3:J3"/>
    <mergeCell ref="K3:M3"/>
    <mergeCell ref="N3:P3"/>
  </mergeCells>
  <pageMargins left="0.70866141732283472" right="0.70866141732283472" top="0.78740157480314965" bottom="0.78740157480314965" header="0.31496062992125984" footer="0.31496062992125984"/>
  <pageSetup paperSize="8" scale="86" orientation="landscape"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selection activeCell="K26" sqref="K26"/>
    </sheetView>
  </sheetViews>
  <sheetFormatPr defaultRowHeight="15" x14ac:dyDescent="0.25"/>
  <sheetData>
    <row r="1" spans="1:19" x14ac:dyDescent="0.25">
      <c r="A1" s="1070" t="s">
        <v>255</v>
      </c>
      <c r="B1" s="1063" t="s">
        <v>256</v>
      </c>
      <c r="C1" s="1063"/>
      <c r="D1" s="1063"/>
      <c r="E1" s="1063"/>
      <c r="F1" s="1063" t="s">
        <v>256</v>
      </c>
      <c r="G1" s="1063"/>
      <c r="H1" s="1063"/>
      <c r="I1" s="1063"/>
      <c r="J1" s="1063" t="s">
        <v>256</v>
      </c>
      <c r="K1" s="1063"/>
      <c r="L1" s="1063"/>
      <c r="M1" s="1063"/>
      <c r="N1" s="1063" t="s">
        <v>257</v>
      </c>
      <c r="O1" s="1063"/>
      <c r="P1" s="1063"/>
      <c r="Q1" s="1063"/>
      <c r="R1" s="1063"/>
      <c r="S1" s="1063"/>
    </row>
    <row r="2" spans="1:19" x14ac:dyDescent="0.25">
      <c r="A2" s="1071"/>
      <c r="B2" s="1063" t="s">
        <v>228</v>
      </c>
      <c r="C2" s="1063"/>
      <c r="D2" s="1063"/>
      <c r="E2" s="1063"/>
      <c r="F2" s="1063" t="s">
        <v>258</v>
      </c>
      <c r="G2" s="1063"/>
      <c r="H2" s="1063"/>
      <c r="I2" s="1063"/>
      <c r="J2" s="1063" t="s">
        <v>259</v>
      </c>
      <c r="K2" s="1063"/>
      <c r="L2" s="1063"/>
      <c r="M2" s="1063"/>
      <c r="N2" s="1063"/>
      <c r="O2" s="1063"/>
      <c r="P2" s="1063"/>
      <c r="Q2" s="1063"/>
      <c r="R2" s="1063"/>
      <c r="S2" s="1063"/>
    </row>
    <row r="3" spans="1:19" x14ac:dyDescent="0.25">
      <c r="A3" s="1072"/>
      <c r="B3" s="419" t="s">
        <v>260</v>
      </c>
      <c r="C3" s="420" t="s">
        <v>261</v>
      </c>
      <c r="D3" s="421" t="s">
        <v>262</v>
      </c>
      <c r="E3" s="422" t="s">
        <v>263</v>
      </c>
      <c r="F3" s="419" t="s">
        <v>260</v>
      </c>
      <c r="G3" s="420" t="s">
        <v>261</v>
      </c>
      <c r="H3" s="421" t="s">
        <v>262</v>
      </c>
      <c r="I3" s="422" t="s">
        <v>264</v>
      </c>
      <c r="J3" s="419" t="s">
        <v>260</v>
      </c>
      <c r="K3" s="420" t="s">
        <v>261</v>
      </c>
      <c r="L3" s="421" t="s">
        <v>262</v>
      </c>
      <c r="M3" s="422" t="s">
        <v>264</v>
      </c>
      <c r="N3" s="1064" t="s">
        <v>258</v>
      </c>
      <c r="O3" s="1065"/>
      <c r="P3" s="1065"/>
      <c r="Q3" s="1064" t="s">
        <v>259</v>
      </c>
      <c r="R3" s="1065"/>
      <c r="S3" s="1066"/>
    </row>
    <row r="4" spans="1:19" x14ac:dyDescent="0.25">
      <c r="A4" s="423" t="s">
        <v>129</v>
      </c>
      <c r="B4" s="424">
        <v>0</v>
      </c>
      <c r="C4" s="425">
        <v>0</v>
      </c>
      <c r="D4" s="426">
        <v>0</v>
      </c>
      <c r="E4" s="427">
        <v>0</v>
      </c>
      <c r="F4" s="424">
        <v>0</v>
      </c>
      <c r="G4" s="425">
        <v>0</v>
      </c>
      <c r="H4" s="426">
        <v>0</v>
      </c>
      <c r="I4" s="427">
        <f>+H4+G4+F4</f>
        <v>0</v>
      </c>
      <c r="J4" s="424">
        <v>5290.2</v>
      </c>
      <c r="K4" s="425">
        <v>881.70000000000027</v>
      </c>
      <c r="L4" s="426">
        <v>2645.1</v>
      </c>
      <c r="M4" s="427">
        <f>+L4+K4+J4</f>
        <v>8817</v>
      </c>
      <c r="N4" s="428"/>
      <c r="O4" s="429"/>
      <c r="P4" s="430"/>
      <c r="Q4" s="428">
        <v>0.6</v>
      </c>
      <c r="R4" s="429">
        <f>1-Q4-S4</f>
        <v>0.10000000000000003</v>
      </c>
      <c r="S4" s="430">
        <v>0.3</v>
      </c>
    </row>
    <row r="5" spans="1:19" x14ac:dyDescent="0.25">
      <c r="A5" s="431" t="s">
        <v>130</v>
      </c>
      <c r="B5" s="424">
        <v>0</v>
      </c>
      <c r="C5" s="425">
        <v>0</v>
      </c>
      <c r="D5" s="426">
        <v>0</v>
      </c>
      <c r="E5" s="427">
        <v>0</v>
      </c>
      <c r="F5" s="424">
        <v>0</v>
      </c>
      <c r="G5" s="425">
        <v>0</v>
      </c>
      <c r="H5" s="426">
        <v>0</v>
      </c>
      <c r="I5" s="427">
        <f t="shared" ref="I5:I16" si="0">+H5+G5+F5</f>
        <v>0</v>
      </c>
      <c r="J5" s="424">
        <v>8722.6999999999989</v>
      </c>
      <c r="K5" s="425">
        <v>2492.2000000000003</v>
      </c>
      <c r="L5" s="426">
        <v>1246.1000000000001</v>
      </c>
      <c r="M5" s="427">
        <f t="shared" ref="M5:M16" si="1">+L5+K5+J5</f>
        <v>12461</v>
      </c>
      <c r="N5" s="428"/>
      <c r="O5" s="429"/>
      <c r="P5" s="430"/>
      <c r="Q5" s="428">
        <v>0.7</v>
      </c>
      <c r="R5" s="429">
        <f>1-Q5-S5</f>
        <v>0.20000000000000004</v>
      </c>
      <c r="S5" s="430">
        <v>0.1</v>
      </c>
    </row>
    <row r="6" spans="1:19" x14ac:dyDescent="0.25">
      <c r="A6" s="431" t="s">
        <v>132</v>
      </c>
      <c r="B6" s="424">
        <v>0</v>
      </c>
      <c r="C6" s="425">
        <v>0</v>
      </c>
      <c r="D6" s="426">
        <v>0</v>
      </c>
      <c r="E6" s="427">
        <v>0</v>
      </c>
      <c r="F6" s="424">
        <f>+I6*N6</f>
        <v>1950.8999999999999</v>
      </c>
      <c r="G6" s="425">
        <f>+I6*O6</f>
        <v>557.40000000000009</v>
      </c>
      <c r="H6" s="426">
        <f>+I6*P6</f>
        <v>278.7</v>
      </c>
      <c r="I6" s="427">
        <v>2787</v>
      </c>
      <c r="J6" s="424">
        <v>11573.8</v>
      </c>
      <c r="K6" s="425">
        <v>3306.8000000000006</v>
      </c>
      <c r="L6" s="426">
        <v>1653.4</v>
      </c>
      <c r="M6" s="427">
        <f t="shared" si="1"/>
        <v>16534</v>
      </c>
      <c r="N6" s="428">
        <v>0.7</v>
      </c>
      <c r="O6" s="429">
        <f t="shared" ref="O6:O14" si="2">1-N6-P6</f>
        <v>0.20000000000000004</v>
      </c>
      <c r="P6" s="430">
        <v>0.1</v>
      </c>
      <c r="Q6" s="428">
        <v>0.7</v>
      </c>
      <c r="R6" s="429">
        <f t="shared" ref="R6:R16" si="3">1-Q6-S6</f>
        <v>0.20000000000000004</v>
      </c>
      <c r="S6" s="430">
        <v>0.1</v>
      </c>
    </row>
    <row r="7" spans="1:19" x14ac:dyDescent="0.25">
      <c r="A7" s="431" t="s">
        <v>123</v>
      </c>
      <c r="B7" s="424">
        <v>0</v>
      </c>
      <c r="C7" s="425">
        <v>0</v>
      </c>
      <c r="D7" s="426">
        <v>0</v>
      </c>
      <c r="E7" s="427">
        <v>0</v>
      </c>
      <c r="F7" s="424">
        <f t="shared" ref="F7:F9" si="4">+I7*N7</f>
        <v>5000</v>
      </c>
      <c r="G7" s="425">
        <f t="shared" ref="G7:G9" si="5">+I7*O7</f>
        <v>4500</v>
      </c>
      <c r="H7" s="426">
        <f t="shared" ref="H7:H9" si="6">+I7*P7</f>
        <v>500</v>
      </c>
      <c r="I7" s="427">
        <v>10000</v>
      </c>
      <c r="J7" s="424">
        <v>7905</v>
      </c>
      <c r="K7" s="425">
        <v>7114.5</v>
      </c>
      <c r="L7" s="426">
        <v>790.5</v>
      </c>
      <c r="M7" s="427">
        <f t="shared" si="1"/>
        <v>15810</v>
      </c>
      <c r="N7" s="428">
        <v>0.5</v>
      </c>
      <c r="O7" s="429">
        <f t="shared" si="2"/>
        <v>0.45</v>
      </c>
      <c r="P7" s="430">
        <v>0.05</v>
      </c>
      <c r="Q7" s="428">
        <v>0.5</v>
      </c>
      <c r="R7" s="429">
        <f t="shared" si="3"/>
        <v>0.45</v>
      </c>
      <c r="S7" s="430">
        <v>0.05</v>
      </c>
    </row>
    <row r="8" spans="1:19" x14ac:dyDescent="0.25">
      <c r="A8" s="431" t="s">
        <v>265</v>
      </c>
      <c r="B8" s="424">
        <v>295</v>
      </c>
      <c r="C8" s="425">
        <v>1129</v>
      </c>
      <c r="D8" s="426">
        <v>103</v>
      </c>
      <c r="E8" s="427">
        <v>178</v>
      </c>
      <c r="F8" s="424">
        <f t="shared" si="4"/>
        <v>3734.5</v>
      </c>
      <c r="G8" s="425">
        <f t="shared" si="5"/>
        <v>2987.6000000000004</v>
      </c>
      <c r="H8" s="426">
        <f t="shared" si="6"/>
        <v>746.90000000000009</v>
      </c>
      <c r="I8" s="427">
        <v>7469</v>
      </c>
      <c r="J8" s="424">
        <v>5078</v>
      </c>
      <c r="K8" s="425">
        <v>4062.4</v>
      </c>
      <c r="L8" s="426">
        <v>1015.6</v>
      </c>
      <c r="M8" s="427">
        <f t="shared" si="1"/>
        <v>10156</v>
      </c>
      <c r="N8" s="428">
        <v>0.5</v>
      </c>
      <c r="O8" s="429">
        <f t="shared" si="2"/>
        <v>0.4</v>
      </c>
      <c r="P8" s="430">
        <v>0.1</v>
      </c>
      <c r="Q8" s="428">
        <v>0.5</v>
      </c>
      <c r="R8" s="429">
        <f t="shared" si="3"/>
        <v>0.4</v>
      </c>
      <c r="S8" s="430">
        <v>0.1</v>
      </c>
    </row>
    <row r="9" spans="1:19" x14ac:dyDescent="0.25">
      <c r="A9" s="432" t="s">
        <v>266</v>
      </c>
      <c r="B9" s="424">
        <v>897</v>
      </c>
      <c r="C9" s="425">
        <v>310</v>
      </c>
      <c r="D9" s="426">
        <v>333</v>
      </c>
      <c r="E9" s="427">
        <v>228</v>
      </c>
      <c r="F9" s="424">
        <f t="shared" si="4"/>
        <v>4355.5</v>
      </c>
      <c r="G9" s="425">
        <f t="shared" si="5"/>
        <v>3919.9500000000003</v>
      </c>
      <c r="H9" s="426">
        <f t="shared" si="6"/>
        <v>435.55</v>
      </c>
      <c r="I9" s="427">
        <v>8711</v>
      </c>
      <c r="J9" s="424">
        <v>8051.5</v>
      </c>
      <c r="K9" s="425">
        <v>7246.35</v>
      </c>
      <c r="L9" s="426">
        <v>805.15000000000009</v>
      </c>
      <c r="M9" s="427">
        <f t="shared" si="1"/>
        <v>16103</v>
      </c>
      <c r="N9" s="428">
        <v>0.5</v>
      </c>
      <c r="O9" s="429">
        <f t="shared" si="2"/>
        <v>0.45</v>
      </c>
      <c r="P9" s="430">
        <v>0.05</v>
      </c>
      <c r="Q9" s="428">
        <v>0.5</v>
      </c>
      <c r="R9" s="429">
        <f t="shared" si="3"/>
        <v>0.45</v>
      </c>
      <c r="S9" s="430">
        <v>0.05</v>
      </c>
    </row>
    <row r="10" spans="1:19" x14ac:dyDescent="0.25">
      <c r="A10" s="431" t="s">
        <v>133</v>
      </c>
      <c r="B10" s="424">
        <v>0</v>
      </c>
      <c r="C10" s="425">
        <v>0</v>
      </c>
      <c r="D10" s="426">
        <v>0</v>
      </c>
      <c r="E10" s="427">
        <v>0</v>
      </c>
      <c r="F10" s="424">
        <v>0</v>
      </c>
      <c r="G10" s="425">
        <v>0</v>
      </c>
      <c r="H10" s="426">
        <v>0</v>
      </c>
      <c r="I10" s="427">
        <f t="shared" si="0"/>
        <v>0</v>
      </c>
      <c r="J10" s="424">
        <v>6675.2</v>
      </c>
      <c r="K10" s="425">
        <v>1907.2000000000003</v>
      </c>
      <c r="L10" s="426">
        <v>953.6</v>
      </c>
      <c r="M10" s="427">
        <f t="shared" si="1"/>
        <v>9536</v>
      </c>
      <c r="N10" s="428"/>
      <c r="O10" s="429"/>
      <c r="P10" s="430"/>
      <c r="Q10" s="428">
        <v>0.7</v>
      </c>
      <c r="R10" s="429">
        <f t="shared" si="3"/>
        <v>0.20000000000000004</v>
      </c>
      <c r="S10" s="430">
        <v>0.1</v>
      </c>
    </row>
    <row r="11" spans="1:19" x14ac:dyDescent="0.25">
      <c r="A11" s="431" t="s">
        <v>267</v>
      </c>
      <c r="B11" s="424">
        <v>259</v>
      </c>
      <c r="C11" s="425">
        <v>1328</v>
      </c>
      <c r="D11" s="426">
        <v>111</v>
      </c>
      <c r="E11" s="427">
        <v>127</v>
      </c>
      <c r="F11" s="424">
        <f t="shared" ref="F11:F12" si="7">+I11*N11</f>
        <v>2796</v>
      </c>
      <c r="G11" s="425">
        <f t="shared" ref="G11:G12" si="8">+I11*O11</f>
        <v>2516.4</v>
      </c>
      <c r="H11" s="426">
        <f t="shared" ref="H11:H12" si="9">+I11*P11</f>
        <v>279.60000000000002</v>
      </c>
      <c r="I11" s="427">
        <v>5592</v>
      </c>
      <c r="J11" s="424">
        <v>4703.5</v>
      </c>
      <c r="K11" s="425">
        <v>4233.1500000000005</v>
      </c>
      <c r="L11" s="426">
        <v>470.35</v>
      </c>
      <c r="M11" s="427">
        <f t="shared" si="1"/>
        <v>9407</v>
      </c>
      <c r="N11" s="428">
        <v>0.5</v>
      </c>
      <c r="O11" s="429">
        <f t="shared" si="2"/>
        <v>0.45</v>
      </c>
      <c r="P11" s="430">
        <v>0.05</v>
      </c>
      <c r="Q11" s="428">
        <v>0.5</v>
      </c>
      <c r="R11" s="429">
        <f t="shared" si="3"/>
        <v>0.45</v>
      </c>
      <c r="S11" s="430">
        <v>0.05</v>
      </c>
    </row>
    <row r="12" spans="1:19" x14ac:dyDescent="0.25">
      <c r="A12" s="431" t="s">
        <v>125</v>
      </c>
      <c r="B12" s="424">
        <v>0</v>
      </c>
      <c r="C12" s="425">
        <v>0</v>
      </c>
      <c r="D12" s="426">
        <v>0</v>
      </c>
      <c r="E12" s="427">
        <v>0</v>
      </c>
      <c r="F12" s="424">
        <f t="shared" si="7"/>
        <v>1839.5</v>
      </c>
      <c r="G12" s="425">
        <f t="shared" si="8"/>
        <v>1655.55</v>
      </c>
      <c r="H12" s="426">
        <f t="shared" si="9"/>
        <v>183.95000000000002</v>
      </c>
      <c r="I12" s="427">
        <v>3679</v>
      </c>
      <c r="J12" s="424">
        <v>2208.5</v>
      </c>
      <c r="K12" s="425">
        <v>1987.65</v>
      </c>
      <c r="L12" s="426">
        <v>220.85000000000002</v>
      </c>
      <c r="M12" s="427">
        <f t="shared" si="1"/>
        <v>4417</v>
      </c>
      <c r="N12" s="428">
        <v>0.5</v>
      </c>
      <c r="O12" s="429">
        <f t="shared" si="2"/>
        <v>0.45</v>
      </c>
      <c r="P12" s="430">
        <v>0.05</v>
      </c>
      <c r="Q12" s="428">
        <v>0.5</v>
      </c>
      <c r="R12" s="429">
        <f t="shared" si="3"/>
        <v>0.45</v>
      </c>
      <c r="S12" s="430">
        <v>0.05</v>
      </c>
    </row>
    <row r="13" spans="1:19" x14ac:dyDescent="0.25">
      <c r="A13" s="431" t="s">
        <v>120</v>
      </c>
      <c r="B13" s="424">
        <v>0</v>
      </c>
      <c r="C13" s="425">
        <v>0</v>
      </c>
      <c r="D13" s="426">
        <v>0</v>
      </c>
      <c r="E13" s="427">
        <v>0</v>
      </c>
      <c r="F13" s="424">
        <v>0</v>
      </c>
      <c r="G13" s="425">
        <v>0</v>
      </c>
      <c r="H13" s="426">
        <v>0</v>
      </c>
      <c r="I13" s="427">
        <f t="shared" si="0"/>
        <v>0</v>
      </c>
      <c r="J13" s="424">
        <v>7500</v>
      </c>
      <c r="K13" s="425">
        <v>6750</v>
      </c>
      <c r="L13" s="426">
        <v>750</v>
      </c>
      <c r="M13" s="427">
        <f t="shared" si="1"/>
        <v>15000</v>
      </c>
      <c r="N13" s="428"/>
      <c r="O13" s="429"/>
      <c r="P13" s="430"/>
      <c r="Q13" s="428">
        <v>0.5</v>
      </c>
      <c r="R13" s="429">
        <f t="shared" si="3"/>
        <v>0.45</v>
      </c>
      <c r="S13" s="430">
        <v>0.05</v>
      </c>
    </row>
    <row r="14" spans="1:19" x14ac:dyDescent="0.25">
      <c r="A14" s="431" t="s">
        <v>126</v>
      </c>
      <c r="B14" s="424">
        <v>0</v>
      </c>
      <c r="C14" s="425">
        <v>0</v>
      </c>
      <c r="D14" s="426">
        <v>0</v>
      </c>
      <c r="E14" s="427">
        <v>0</v>
      </c>
      <c r="F14" s="424">
        <f>+I14*N14</f>
        <v>4057.7999999999997</v>
      </c>
      <c r="G14" s="425">
        <f>+I14*O14</f>
        <v>2367.0500000000002</v>
      </c>
      <c r="H14" s="426">
        <f>+I14*P14</f>
        <v>338.15000000000003</v>
      </c>
      <c r="I14" s="427">
        <v>6763</v>
      </c>
      <c r="J14" s="424">
        <v>4057.7999999999997</v>
      </c>
      <c r="K14" s="425">
        <v>2367.0500000000002</v>
      </c>
      <c r="L14" s="426">
        <v>338.15000000000003</v>
      </c>
      <c r="M14" s="427">
        <f t="shared" si="1"/>
        <v>6763</v>
      </c>
      <c r="N14" s="428">
        <v>0.6</v>
      </c>
      <c r="O14" s="429">
        <f t="shared" si="2"/>
        <v>0.35000000000000003</v>
      </c>
      <c r="P14" s="430">
        <v>0.05</v>
      </c>
      <c r="Q14" s="428">
        <v>0.6</v>
      </c>
      <c r="R14" s="429">
        <f t="shared" si="3"/>
        <v>0.35000000000000003</v>
      </c>
      <c r="S14" s="430">
        <v>0.05</v>
      </c>
    </row>
    <row r="15" spans="1:19" x14ac:dyDescent="0.25">
      <c r="A15" s="431" t="s">
        <v>121</v>
      </c>
      <c r="B15" s="424">
        <v>0</v>
      </c>
      <c r="C15" s="425">
        <v>0</v>
      </c>
      <c r="D15" s="426">
        <v>0</v>
      </c>
      <c r="E15" s="427">
        <v>0</v>
      </c>
      <c r="F15" s="424">
        <v>0</v>
      </c>
      <c r="G15" s="425">
        <v>0</v>
      </c>
      <c r="H15" s="426">
        <v>0</v>
      </c>
      <c r="I15" s="427">
        <f t="shared" si="0"/>
        <v>0</v>
      </c>
      <c r="J15" s="424">
        <v>5372.4</v>
      </c>
      <c r="K15" s="425">
        <v>3133.9</v>
      </c>
      <c r="L15" s="426">
        <v>447.70000000000005</v>
      </c>
      <c r="M15" s="427">
        <f t="shared" si="1"/>
        <v>8954</v>
      </c>
      <c r="N15" s="428"/>
      <c r="O15" s="429"/>
      <c r="P15" s="430"/>
      <c r="Q15" s="428">
        <v>0.6</v>
      </c>
      <c r="R15" s="429">
        <f t="shared" si="3"/>
        <v>0.35000000000000003</v>
      </c>
      <c r="S15" s="430">
        <v>0.05</v>
      </c>
    </row>
    <row r="16" spans="1:19" x14ac:dyDescent="0.25">
      <c r="A16" s="431" t="s">
        <v>122</v>
      </c>
      <c r="B16" s="424">
        <v>0</v>
      </c>
      <c r="C16" s="425">
        <v>0</v>
      </c>
      <c r="D16" s="426">
        <v>0</v>
      </c>
      <c r="E16" s="427">
        <v>0</v>
      </c>
      <c r="F16" s="424">
        <v>0</v>
      </c>
      <c r="G16" s="425">
        <v>0</v>
      </c>
      <c r="H16" s="426">
        <v>0</v>
      </c>
      <c r="I16" s="427">
        <f t="shared" si="0"/>
        <v>0</v>
      </c>
      <c r="J16" s="424">
        <v>1000</v>
      </c>
      <c r="K16" s="425">
        <v>0</v>
      </c>
      <c r="L16" s="426">
        <v>0</v>
      </c>
      <c r="M16" s="427">
        <f t="shared" si="1"/>
        <v>1000</v>
      </c>
      <c r="N16" s="428"/>
      <c r="O16" s="429"/>
      <c r="P16" s="430"/>
      <c r="Q16" s="428">
        <v>1</v>
      </c>
      <c r="R16" s="429">
        <f t="shared" si="3"/>
        <v>0</v>
      </c>
      <c r="S16" s="430">
        <v>0</v>
      </c>
    </row>
    <row r="17" spans="1:19" x14ac:dyDescent="0.25">
      <c r="A17" s="433" t="s">
        <v>268</v>
      </c>
      <c r="B17" s="434">
        <f t="shared" ref="B17:M17" si="10">+SUM(B4:B16)</f>
        <v>1451</v>
      </c>
      <c r="C17" s="435">
        <f t="shared" si="10"/>
        <v>2767</v>
      </c>
      <c r="D17" s="436">
        <f t="shared" si="10"/>
        <v>547</v>
      </c>
      <c r="E17" s="437">
        <f t="shared" si="10"/>
        <v>533</v>
      </c>
      <c r="F17" s="434">
        <f t="shared" si="10"/>
        <v>23734.2</v>
      </c>
      <c r="G17" s="435">
        <f t="shared" si="10"/>
        <v>18503.95</v>
      </c>
      <c r="H17" s="436">
        <f t="shared" si="10"/>
        <v>2762.85</v>
      </c>
      <c r="I17" s="437">
        <f t="shared" si="10"/>
        <v>45001</v>
      </c>
      <c r="J17" s="434">
        <v>78138.599999999991</v>
      </c>
      <c r="K17" s="435">
        <v>45482.900000000009</v>
      </c>
      <c r="L17" s="436">
        <v>11336.500000000002</v>
      </c>
      <c r="M17" s="437">
        <f t="shared" si="10"/>
        <v>134958</v>
      </c>
      <c r="N17" s="438"/>
      <c r="O17" s="438"/>
      <c r="P17" s="438"/>
      <c r="Q17" s="438"/>
      <c r="R17" s="438"/>
      <c r="S17" s="438"/>
    </row>
    <row r="18" spans="1:19" x14ac:dyDescent="0.25">
      <c r="A18" s="439" t="s">
        <v>269</v>
      </c>
      <c r="B18" s="1067">
        <f>+SUM(B17:E17)</f>
        <v>5298</v>
      </c>
      <c r="C18" s="1068"/>
      <c r="D18" s="1068"/>
      <c r="E18" s="1068"/>
      <c r="F18" s="1067">
        <f>+SUM(F17:H17)</f>
        <v>45001</v>
      </c>
      <c r="G18" s="1068"/>
      <c r="H18" s="1068"/>
      <c r="I18" s="1068"/>
      <c r="J18" s="1067">
        <f>+SUM(J17:L17)</f>
        <v>134958</v>
      </c>
      <c r="K18" s="1068"/>
      <c r="L18" s="1068"/>
      <c r="M18" s="1068"/>
    </row>
    <row r="19" spans="1:19" x14ac:dyDescent="0.25">
      <c r="F19" s="1069" t="s">
        <v>270</v>
      </c>
      <c r="G19" s="1069"/>
      <c r="H19" s="1069"/>
      <c r="I19" s="1069"/>
      <c r="J19" s="1069"/>
      <c r="K19" s="1069"/>
      <c r="L19" s="1069"/>
      <c r="M19" s="1069"/>
    </row>
  </sheetData>
  <customSheetViews>
    <customSheetView guid="{FE96AB7C-BC58-429D-A9AB-B72BF9B9D772}" state="hidden">
      <selection activeCell="K26" sqref="K26"/>
      <pageMargins left="0.7" right="0.7" top="0.78740157499999996" bottom="0.78740157499999996" header="0.3" footer="0.3"/>
    </customSheetView>
    <customSheetView guid="{A5123CC1-91DF-4362-91F0-4E2B4DA6E926}" state="hidden">
      <selection activeCell="K26" sqref="K26"/>
      <pageMargins left="0.7" right="0.7" top="0.78740157499999996" bottom="0.78740157499999996" header="0.3" footer="0.3"/>
    </customSheetView>
    <customSheetView guid="{A90EB146-934F-4380-B9A8-238252923F3E}" state="hidden">
      <selection activeCell="K26" sqref="K26"/>
      <pageMargins left="0.7" right="0.7" top="0.78740157499999996" bottom="0.78740157499999996" header="0.3" footer="0.3"/>
    </customSheetView>
    <customSheetView guid="{F33CC29D-51CA-434B-A83C-039D366B8F3C}" state="hidden">
      <selection activeCell="K26" sqref="K26"/>
      <pageMargins left="0.7" right="0.7" top="0.78740157499999996" bottom="0.78740157499999996" header="0.3" footer="0.3"/>
    </customSheetView>
  </customSheetViews>
  <mergeCells count="14">
    <mergeCell ref="B18:E18"/>
    <mergeCell ref="F18:I18"/>
    <mergeCell ref="J18:M18"/>
    <mergeCell ref="F19:M19"/>
    <mergeCell ref="A1:A3"/>
    <mergeCell ref="B1:E1"/>
    <mergeCell ref="F1:I1"/>
    <mergeCell ref="J1:M1"/>
    <mergeCell ref="N1:S2"/>
    <mergeCell ref="B2:E2"/>
    <mergeCell ref="F2:I2"/>
    <mergeCell ref="J2:M2"/>
    <mergeCell ref="N3:P3"/>
    <mergeCell ref="Q3:S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5</vt:i4>
      </vt:variant>
    </vt:vector>
  </HeadingPairs>
  <TitlesOfParts>
    <vt:vector size="17" baseType="lpstr">
      <vt:lpstr>List1</vt:lpstr>
      <vt:lpstr>A</vt:lpstr>
      <vt:lpstr>B</vt:lpstr>
      <vt:lpstr>C</vt:lpstr>
      <vt:lpstr>D</vt:lpstr>
      <vt:lpstr>KALKULAČNÍ VZOREC </vt:lpstr>
      <vt:lpstr>JC</vt:lpstr>
      <vt:lpstr>Harmonogram</vt:lpstr>
      <vt:lpstr>Struktura</vt:lpstr>
      <vt:lpstr>List2</vt:lpstr>
      <vt:lpstr>List3</vt:lpstr>
      <vt:lpstr>List4</vt:lpstr>
      <vt:lpstr>A!Oblast_tisku</vt:lpstr>
      <vt:lpstr>B!Oblast_tisku</vt:lpstr>
      <vt:lpstr>'C'!Oblast_tisku</vt:lpstr>
      <vt:lpstr>D!Oblast_tisku</vt:lpstr>
      <vt:lpstr>'KALKULAČNÍ VZOREC '!Oblast_tisku</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juraskova</dc:creator>
  <cp:lastModifiedBy>Myška Ondřej</cp:lastModifiedBy>
  <cp:lastPrinted>2014-07-14T10:38:10Z</cp:lastPrinted>
  <dcterms:created xsi:type="dcterms:W3CDTF">2014-06-13T10:00:19Z</dcterms:created>
  <dcterms:modified xsi:type="dcterms:W3CDTF">2014-11-05T06:07:45Z</dcterms:modified>
</cp:coreProperties>
</file>